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516CE1C9-2E27-41E9-B74D-7538B59B981B}" xr6:coauthVersionLast="47" xr6:coauthVersionMax="47" xr10:uidLastSave="{00000000-0000-0000-0000-000000000000}"/>
  <bookViews>
    <workbookView xWindow="-120" yWindow="-120" windowWidth="29040" windowHeight="15840" tabRatio="945" xr2:uid="{00000000-000D-0000-FFFF-FFFF00000000}"/>
  </bookViews>
  <sheets>
    <sheet name="П.1.1-2020-2024 " sheetId="10" r:id="rId1"/>
    <sheet name="П.1.3" sheetId="4" r:id="rId2"/>
    <sheet name="П.2.2" sheetId="8" r:id="rId3"/>
  </sheets>
  <externalReferences>
    <externalReference r:id="rId4"/>
  </externalReferences>
  <definedNames>
    <definedName name="_xlnm._FilterDatabase" localSheetId="0" hidden="1">'П.1.1-2020-2024 '!#REF!</definedName>
    <definedName name="_xlnm._FilterDatabase" localSheetId="1" hidden="1">'П.1.3'!$W$15:$AB$165</definedName>
    <definedName name="_xlnm._FilterDatabase" localSheetId="2" hidden="1">'П.2.2'!$A$16:$HC$44</definedName>
    <definedName name="adres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PrntSnbUser">#REF!</definedName>
    <definedName name="ShapkaBepxVezde">[1]ССР!#REF!</definedName>
    <definedName name="ShapkaNiz">[1]ССР!#REF!</definedName>
    <definedName name="Soglasovano">#REF!</definedName>
    <definedName name="su">#REF!</definedName>
    <definedName name="Utverzhdau">#REF!</definedName>
    <definedName name="_xlnm.Print_Area" localSheetId="0">'П.1.1-2020-2024 '!$A$1:$V$163</definedName>
    <definedName name="_xlnm.Print_Area" localSheetId="1">'П.1.3'!$A$1:$AJ$166</definedName>
    <definedName name="_xlnm.Print_Area" localSheetId="2">'П.2.2'!$A$1:$AA$57</definedName>
  </definedNames>
  <calcPr calcId="181029"/>
</workbook>
</file>

<file path=xl/calcChain.xml><?xml version="1.0" encoding="utf-8"?>
<calcChain xmlns="http://schemas.openxmlformats.org/spreadsheetml/2006/main">
  <c r="G62" i="8" l="1"/>
  <c r="E62" i="8"/>
  <c r="G61" i="8"/>
  <c r="E61" i="8"/>
  <c r="G60" i="8"/>
  <c r="E60" i="8"/>
  <c r="Q34" i="8"/>
  <c r="Q21" i="8"/>
  <c r="U136" i="10"/>
  <c r="U144" i="10"/>
  <c r="V68" i="10"/>
  <c r="U68" i="10"/>
  <c r="U54" i="10"/>
  <c r="U50" i="10"/>
  <c r="P74" i="10"/>
  <c r="U147" i="10"/>
  <c r="U77" i="10" l="1"/>
  <c r="AI37" i="4" l="1"/>
  <c r="B30" i="8" l="1"/>
  <c r="U74" i="10"/>
  <c r="AI76" i="4"/>
  <c r="AJ76" i="4" s="1"/>
  <c r="C76" i="4"/>
  <c r="B76" i="4"/>
  <c r="V74" i="10"/>
  <c r="Q30" i="8" l="1"/>
  <c r="AI148" i="4" l="1"/>
  <c r="Y148" i="4"/>
  <c r="B148" i="4"/>
  <c r="Y144" i="4"/>
  <c r="B144" i="4"/>
  <c r="Y128" i="4"/>
  <c r="Y129" i="4"/>
  <c r="Y130" i="4"/>
  <c r="Y131" i="4"/>
  <c r="Y132" i="4"/>
  <c r="Y133" i="4"/>
  <c r="Y134" i="4"/>
  <c r="Y127" i="4"/>
  <c r="B128" i="4"/>
  <c r="B129" i="4"/>
  <c r="B130" i="4"/>
  <c r="B131" i="4"/>
  <c r="B132" i="4"/>
  <c r="B133" i="4"/>
  <c r="B134" i="4"/>
  <c r="B127" i="4"/>
  <c r="Y123" i="4"/>
  <c r="Y122" i="4"/>
  <c r="B123" i="4"/>
  <c r="B122" i="4"/>
  <c r="AI119" i="4"/>
  <c r="Y119" i="4"/>
  <c r="B119" i="4"/>
  <c r="Y106" i="4"/>
  <c r="Y107" i="4"/>
  <c r="Y108" i="4"/>
  <c r="Y109" i="4"/>
  <c r="Y110" i="4"/>
  <c r="Y111" i="4"/>
  <c r="Y112" i="4"/>
  <c r="Y113" i="4"/>
  <c r="Y114" i="4"/>
  <c r="Y105" i="4"/>
  <c r="B106" i="4"/>
  <c r="B107" i="4"/>
  <c r="B108" i="4"/>
  <c r="B109" i="4"/>
  <c r="B110" i="4"/>
  <c r="B111" i="4"/>
  <c r="B112" i="4"/>
  <c r="B113" i="4"/>
  <c r="B114" i="4"/>
  <c r="B105" i="4"/>
  <c r="AI101" i="4"/>
  <c r="Y101" i="4"/>
  <c r="B101" i="4"/>
  <c r="Y96" i="4"/>
  <c r="Y95" i="4"/>
  <c r="B95" i="4"/>
  <c r="AI93" i="4"/>
  <c r="Y91" i="4"/>
  <c r="Y92" i="4"/>
  <c r="Y93" i="4"/>
  <c r="Y90" i="4"/>
  <c r="B91" i="4"/>
  <c r="B92" i="4"/>
  <c r="B93" i="4"/>
  <c r="B90" i="4"/>
  <c r="B87" i="4"/>
  <c r="Y57" i="4"/>
  <c r="B57" i="4"/>
  <c r="B56" i="4"/>
  <c r="Y55" i="4"/>
  <c r="B55" i="4"/>
  <c r="Y39" i="4"/>
  <c r="Y38" i="4"/>
  <c r="B39" i="4"/>
  <c r="B38" i="4"/>
  <c r="Y26" i="4"/>
  <c r="Y28" i="4"/>
  <c r="Y29" i="4"/>
  <c r="Y30" i="4"/>
  <c r="Y31" i="4"/>
  <c r="Y25" i="4"/>
  <c r="B26" i="4"/>
  <c r="B27" i="4"/>
  <c r="B28" i="4"/>
  <c r="B29" i="4"/>
  <c r="B30" i="4"/>
  <c r="B31" i="4"/>
  <c r="B25" i="4"/>
  <c r="U113" i="10" l="1"/>
  <c r="AI110" i="4" l="1"/>
  <c r="U80" i="10" l="1"/>
  <c r="U49" i="10" l="1"/>
  <c r="T68" i="10" l="1"/>
  <c r="AI131" i="4" l="1"/>
  <c r="T92" i="10"/>
  <c r="P17" i="10" l="1"/>
  <c r="O17" i="10"/>
  <c r="AI31" i="4" l="1"/>
  <c r="AI57" i="4"/>
  <c r="AI95" i="4"/>
  <c r="AI109" i="4"/>
  <c r="AI133" i="4"/>
  <c r="AI39" i="4"/>
  <c r="AI111" i="4"/>
  <c r="AI134" i="4"/>
  <c r="AI26" i="4"/>
  <c r="AI27" i="4"/>
  <c r="AI96" i="4"/>
  <c r="AI106" i="4"/>
  <c r="AI55" i="4" l="1"/>
  <c r="AI130" i="4"/>
  <c r="AI132" i="4"/>
  <c r="AI38" i="4"/>
  <c r="AI112" i="4"/>
  <c r="AI128" i="4"/>
  <c r="AI114" i="4"/>
  <c r="AI129" i="4"/>
  <c r="AI29" i="4"/>
  <c r="AI144" i="4"/>
  <c r="AI113" i="4"/>
  <c r="AI30" i="4"/>
  <c r="AI123" i="4"/>
  <c r="U81" i="10"/>
  <c r="AI90" i="4"/>
  <c r="AI107" i="4"/>
  <c r="AI28" i="4"/>
  <c r="AI108" i="4"/>
  <c r="AI122" i="4"/>
  <c r="AI127" i="4"/>
  <c r="U19" i="10"/>
  <c r="AI21" i="4" s="1"/>
  <c r="AI25" i="4"/>
  <c r="AI91" i="4"/>
  <c r="U100" i="10"/>
  <c r="AI105" i="4"/>
  <c r="AI92" i="4"/>
  <c r="U18" i="10" l="1"/>
  <c r="Q48" i="8"/>
  <c r="U71" i="10" l="1"/>
  <c r="B48" i="8"/>
  <c r="Y149" i="4"/>
  <c r="C149" i="4"/>
  <c r="B149" i="4"/>
  <c r="V147" i="10"/>
  <c r="P147" i="10"/>
  <c r="B28" i="8"/>
  <c r="U17" i="10" l="1"/>
  <c r="AJ149" i="4"/>
  <c r="AI149" i="4"/>
  <c r="Z149" i="4"/>
  <c r="B29" i="8" l="1"/>
  <c r="B75" i="4"/>
  <c r="AI75" i="4"/>
  <c r="AJ75" i="4" s="1"/>
  <c r="C75" i="4"/>
  <c r="P73" i="10" l="1"/>
  <c r="V73" i="10"/>
  <c r="Q29" i="8" l="1"/>
  <c r="B24" i="8"/>
  <c r="AI56" i="4"/>
  <c r="Y56" i="4"/>
  <c r="P54" i="10"/>
  <c r="Z56" i="4" s="1"/>
  <c r="V54" i="10"/>
  <c r="U76" i="10" l="1"/>
  <c r="Q24" i="8"/>
  <c r="E54" i="10"/>
  <c r="AJ56" i="4"/>
  <c r="C74" i="4" l="1"/>
  <c r="B74" i="4"/>
  <c r="V72" i="10"/>
  <c r="Q28" i="8" l="1"/>
  <c r="AI74" i="4"/>
  <c r="AJ74" i="4" l="1"/>
  <c r="AI72" i="4"/>
  <c r="AJ72" i="4" s="1"/>
  <c r="AI73" i="4"/>
  <c r="AF71" i="4"/>
  <c r="AF70" i="4" s="1"/>
  <c r="AG71" i="4"/>
  <c r="AG70" i="4" s="1"/>
  <c r="AH71" i="4"/>
  <c r="AH70" i="4" s="1"/>
  <c r="AI71" i="4"/>
  <c r="AE71" i="4"/>
  <c r="AH147" i="4"/>
  <c r="X147" i="4"/>
  <c r="B147" i="4"/>
  <c r="B146" i="4"/>
  <c r="AH139" i="4"/>
  <c r="AH140" i="4"/>
  <c r="AH141" i="4"/>
  <c r="AH142" i="4"/>
  <c r="AH143" i="4"/>
  <c r="X139" i="4"/>
  <c r="X140" i="4"/>
  <c r="X141" i="4"/>
  <c r="X142" i="4"/>
  <c r="X143" i="4"/>
  <c r="B139" i="4"/>
  <c r="B140" i="4"/>
  <c r="B141" i="4"/>
  <c r="B142" i="4"/>
  <c r="B143" i="4"/>
  <c r="B138" i="4"/>
  <c r="AH121" i="4"/>
  <c r="AH125" i="4"/>
  <c r="AH126" i="4"/>
  <c r="X125" i="4"/>
  <c r="X126" i="4"/>
  <c r="X121" i="4"/>
  <c r="B124" i="4"/>
  <c r="B125" i="4"/>
  <c r="B126" i="4"/>
  <c r="B121" i="4"/>
  <c r="B120" i="4"/>
  <c r="AH116" i="4"/>
  <c r="AH117" i="4"/>
  <c r="AH118" i="4"/>
  <c r="X116" i="4"/>
  <c r="X117" i="4"/>
  <c r="X118" i="4"/>
  <c r="B115" i="4"/>
  <c r="B116" i="4"/>
  <c r="B117" i="4"/>
  <c r="B118" i="4"/>
  <c r="AH103" i="4"/>
  <c r="AH104" i="4"/>
  <c r="X103" i="4"/>
  <c r="X104" i="4"/>
  <c r="B102" i="4"/>
  <c r="B103" i="4"/>
  <c r="B104" i="4"/>
  <c r="AH100" i="4"/>
  <c r="X100" i="4"/>
  <c r="B100" i="4"/>
  <c r="B99" i="4"/>
  <c r="AH96" i="4"/>
  <c r="AH97" i="4"/>
  <c r="AH98" i="4"/>
  <c r="X96" i="4"/>
  <c r="X97" i="4"/>
  <c r="X98" i="4"/>
  <c r="B94" i="4"/>
  <c r="B96" i="4"/>
  <c r="B97" i="4"/>
  <c r="B98" i="4"/>
  <c r="AH84" i="4"/>
  <c r="AH85" i="4"/>
  <c r="AH86" i="4"/>
  <c r="AH87" i="4"/>
  <c r="AH88" i="4"/>
  <c r="AH89" i="4"/>
  <c r="X84" i="4"/>
  <c r="X85" i="4"/>
  <c r="X86" i="4"/>
  <c r="X87" i="4"/>
  <c r="X88" i="4"/>
  <c r="X89" i="4"/>
  <c r="B84" i="4"/>
  <c r="B85" i="4"/>
  <c r="B86" i="4"/>
  <c r="B88" i="4"/>
  <c r="B89" i="4"/>
  <c r="B83" i="4"/>
  <c r="AH53" i="4"/>
  <c r="AH54" i="4"/>
  <c r="AH41" i="4"/>
  <c r="AH42" i="4"/>
  <c r="AH43" i="4"/>
  <c r="AH44" i="4"/>
  <c r="AH45" i="4"/>
  <c r="AH46" i="4"/>
  <c r="AH47" i="4"/>
  <c r="AH48" i="4"/>
  <c r="AH49" i="4"/>
  <c r="AH33" i="4"/>
  <c r="AH34" i="4"/>
  <c r="AH35" i="4"/>
  <c r="AH36" i="4"/>
  <c r="X54" i="4"/>
  <c r="X53" i="4"/>
  <c r="X41" i="4"/>
  <c r="X42" i="4"/>
  <c r="X43" i="4"/>
  <c r="X44" i="4"/>
  <c r="X45" i="4"/>
  <c r="X46" i="4"/>
  <c r="X47" i="4"/>
  <c r="X48" i="4"/>
  <c r="X49" i="4"/>
  <c r="X35" i="4"/>
  <c r="X36" i="4"/>
  <c r="X34" i="4"/>
  <c r="X33" i="4"/>
  <c r="B53" i="4"/>
  <c r="B54" i="4"/>
  <c r="B52" i="4"/>
  <c r="B50" i="4"/>
  <c r="B51" i="4"/>
  <c r="B41" i="4"/>
  <c r="B42" i="4"/>
  <c r="B43" i="4"/>
  <c r="B44" i="4"/>
  <c r="B45" i="4"/>
  <c r="B46" i="4"/>
  <c r="B47" i="4"/>
  <c r="B48" i="4"/>
  <c r="B49" i="4"/>
  <c r="B37" i="4"/>
  <c r="B40" i="4"/>
  <c r="B33" i="4"/>
  <c r="B34" i="4"/>
  <c r="B35" i="4"/>
  <c r="B36" i="4"/>
  <c r="B32" i="4"/>
  <c r="AI70" i="4" l="1"/>
  <c r="AJ71" i="4"/>
  <c r="AE70" i="4"/>
  <c r="AJ73" i="4"/>
  <c r="AH23" i="4"/>
  <c r="AH24" i="4"/>
  <c r="AH22" i="4"/>
  <c r="X23" i="4"/>
  <c r="X24" i="4"/>
  <c r="X22" i="4"/>
  <c r="B22" i="4"/>
  <c r="B23" i="4"/>
  <c r="B24" i="4"/>
  <c r="B21" i="4"/>
  <c r="B27" i="8"/>
  <c r="C146" i="4"/>
  <c r="C145" i="4"/>
  <c r="C138" i="4"/>
  <c r="C137" i="4"/>
  <c r="C136" i="4"/>
  <c r="C135" i="4"/>
  <c r="C124" i="4"/>
  <c r="C120" i="4"/>
  <c r="C115" i="4"/>
  <c r="C102" i="4"/>
  <c r="C99" i="4"/>
  <c r="C94" i="4"/>
  <c r="C83" i="4"/>
  <c r="C82" i="4"/>
  <c r="C81" i="4"/>
  <c r="C80" i="4"/>
  <c r="C79" i="4"/>
  <c r="C72" i="4"/>
  <c r="C73" i="4"/>
  <c r="C71" i="4"/>
  <c r="C52" i="4"/>
  <c r="C51" i="4"/>
  <c r="C50" i="4"/>
  <c r="C40" i="4"/>
  <c r="C37" i="4"/>
  <c r="C32" i="4"/>
  <c r="C21" i="4"/>
  <c r="AJ70" i="4" l="1"/>
  <c r="U75" i="10"/>
  <c r="T136" i="10"/>
  <c r="T122" i="10"/>
  <c r="T118" i="10"/>
  <c r="T113" i="10"/>
  <c r="T100" i="10"/>
  <c r="T97" i="10"/>
  <c r="T81" i="10"/>
  <c r="T50" i="10"/>
  <c r="T38" i="10"/>
  <c r="T30" i="10"/>
  <c r="T19" i="10"/>
  <c r="V19" i="10" s="1"/>
  <c r="U16" i="10" l="1"/>
  <c r="V69" i="10"/>
  <c r="B26" i="8"/>
  <c r="Q25" i="8" l="1"/>
  <c r="P48" i="10"/>
  <c r="Z50" i="4" s="1"/>
  <c r="Z52" i="4"/>
  <c r="Y52" i="4"/>
  <c r="X52" i="4"/>
  <c r="AI50" i="4"/>
  <c r="AJ50" i="4" s="1"/>
  <c r="Y50" i="4"/>
  <c r="AI52" i="4" l="1"/>
  <c r="V80" i="10"/>
  <c r="V48" i="10" l="1"/>
  <c r="V49" i="10" l="1"/>
  <c r="V70" i="10" l="1"/>
  <c r="Q68" i="10"/>
  <c r="R68" i="10"/>
  <c r="S68" i="10"/>
  <c r="V71" i="10"/>
  <c r="Q27" i="8" l="1"/>
  <c r="Q26" i="8"/>
  <c r="E50" i="10" l="1"/>
  <c r="E38" i="10"/>
  <c r="AH52" i="4" l="1"/>
  <c r="AJ52" i="4" s="1"/>
  <c r="V50" i="10"/>
  <c r="Q23" i="8" l="1"/>
  <c r="V136" i="10"/>
  <c r="T18" i="10" l="1"/>
  <c r="AH82" i="4"/>
  <c r="X82" i="4"/>
  <c r="T77" i="10"/>
  <c r="V77" i="10" s="1"/>
  <c r="Y82" i="4" l="1"/>
  <c r="AI82" i="4"/>
  <c r="G44" i="8" l="1"/>
  <c r="E17" i="10"/>
  <c r="N17" i="10"/>
  <c r="V146" i="4" l="1"/>
  <c r="W146" i="4"/>
  <c r="X146" i="4"/>
  <c r="Y146" i="4"/>
  <c r="Z146" i="4"/>
  <c r="U146" i="4"/>
  <c r="V145" i="4"/>
  <c r="Z145" i="4"/>
  <c r="U145" i="4"/>
  <c r="V138" i="4"/>
  <c r="W138" i="4"/>
  <c r="X138" i="4"/>
  <c r="Y138" i="4"/>
  <c r="Z138" i="4"/>
  <c r="U138" i="4"/>
  <c r="X137" i="4"/>
  <c r="Z136" i="4"/>
  <c r="V124" i="4"/>
  <c r="W124" i="4"/>
  <c r="X124" i="4"/>
  <c r="Y124" i="4"/>
  <c r="Z124" i="4"/>
  <c r="U124" i="4"/>
  <c r="V120" i="4"/>
  <c r="W120" i="4"/>
  <c r="X120" i="4"/>
  <c r="Y120" i="4"/>
  <c r="Z120" i="4"/>
  <c r="U120" i="4"/>
  <c r="V115" i="4"/>
  <c r="W115" i="4"/>
  <c r="X115" i="4"/>
  <c r="Y115" i="4"/>
  <c r="Z115" i="4"/>
  <c r="U115" i="4"/>
  <c r="V102" i="4"/>
  <c r="W102" i="4"/>
  <c r="X102" i="4"/>
  <c r="Y102" i="4"/>
  <c r="Z102" i="4"/>
  <c r="U102" i="4"/>
  <c r="V99" i="4"/>
  <c r="W99" i="4"/>
  <c r="X99" i="4"/>
  <c r="Y99" i="4"/>
  <c r="Z99" i="4"/>
  <c r="U99" i="4"/>
  <c r="V94" i="4"/>
  <c r="W94" i="4"/>
  <c r="X94" i="4"/>
  <c r="Y94" i="4"/>
  <c r="Z94" i="4"/>
  <c r="U94" i="4"/>
  <c r="V83" i="4"/>
  <c r="W83" i="4"/>
  <c r="X83" i="4"/>
  <c r="Y83" i="4"/>
  <c r="Z83" i="4"/>
  <c r="U83" i="4"/>
  <c r="W82" i="4"/>
  <c r="V81" i="4"/>
  <c r="Z81" i="4"/>
  <c r="U81" i="4"/>
  <c r="U80" i="4"/>
  <c r="U21" i="4"/>
  <c r="AF146" i="4"/>
  <c r="AI146" i="4"/>
  <c r="AE146" i="4"/>
  <c r="AF145" i="4"/>
  <c r="AE145" i="4"/>
  <c r="AF138" i="4"/>
  <c r="AG138" i="4"/>
  <c r="AI138" i="4"/>
  <c r="AE138" i="4"/>
  <c r="AF137" i="4"/>
  <c r="AG137" i="4"/>
  <c r="AI137" i="4"/>
  <c r="AE137" i="4"/>
  <c r="AG136" i="4"/>
  <c r="AJ136" i="4" s="1"/>
  <c r="AF135" i="4"/>
  <c r="AG135" i="4"/>
  <c r="AI135" i="4"/>
  <c r="AE135" i="4"/>
  <c r="AF124" i="4"/>
  <c r="AG124" i="4"/>
  <c r="AI124" i="4"/>
  <c r="AE124" i="4"/>
  <c r="AF120" i="4"/>
  <c r="AG120" i="4"/>
  <c r="AI120" i="4"/>
  <c r="AE120" i="4"/>
  <c r="AF115" i="4"/>
  <c r="AG115" i="4"/>
  <c r="AI115" i="4"/>
  <c r="AE115" i="4"/>
  <c r="AF102" i="4"/>
  <c r="AI102" i="4"/>
  <c r="AE102" i="4"/>
  <c r="AF99" i="4"/>
  <c r="AG99" i="4"/>
  <c r="AI99" i="4"/>
  <c r="AE99" i="4"/>
  <c r="AF94" i="4"/>
  <c r="AI94" i="4"/>
  <c r="AE94" i="4"/>
  <c r="AF83" i="4"/>
  <c r="AI83" i="4"/>
  <c r="AE83" i="4"/>
  <c r="AG82" i="4"/>
  <c r="AJ82" i="4" s="1"/>
  <c r="AF81" i="4"/>
  <c r="AE81" i="4"/>
  <c r="AE80" i="4"/>
  <c r="AJ80" i="4" s="1"/>
  <c r="AF79" i="4"/>
  <c r="AG79" i="4"/>
  <c r="AI79" i="4"/>
  <c r="AE79" i="4"/>
  <c r="V78" i="4"/>
  <c r="W78" i="4"/>
  <c r="X78" i="4"/>
  <c r="Y78" i="4"/>
  <c r="Z78" i="4"/>
  <c r="U78" i="4"/>
  <c r="U77" i="4" s="1"/>
  <c r="V18" i="4"/>
  <c r="W18" i="4"/>
  <c r="X18" i="4"/>
  <c r="Y18" i="4"/>
  <c r="Z18" i="4"/>
  <c r="U18" i="4"/>
  <c r="V20" i="4"/>
  <c r="W20" i="4"/>
  <c r="X20" i="4"/>
  <c r="Y20" i="4"/>
  <c r="Z20" i="4"/>
  <c r="U20" i="4"/>
  <c r="U19" i="4" s="1"/>
  <c r="AF51" i="4"/>
  <c r="AG51" i="4"/>
  <c r="AI51" i="4"/>
  <c r="AE51" i="4"/>
  <c r="AF40" i="4"/>
  <c r="AG40" i="4"/>
  <c r="AI40" i="4"/>
  <c r="AE40" i="4"/>
  <c r="AF37" i="4"/>
  <c r="AG37" i="4"/>
  <c r="AH37" i="4"/>
  <c r="AE37" i="4"/>
  <c r="AF32" i="4"/>
  <c r="AG32" i="4"/>
  <c r="AI32" i="4"/>
  <c r="AI20" i="4" s="1"/>
  <c r="AE32" i="4"/>
  <c r="AF21" i="4"/>
  <c r="AG21" i="4"/>
  <c r="AE21" i="4"/>
  <c r="Y51" i="4"/>
  <c r="U51" i="4"/>
  <c r="V40" i="4"/>
  <c r="W40" i="4"/>
  <c r="X40" i="4"/>
  <c r="Y40" i="4"/>
  <c r="Z40" i="4"/>
  <c r="U40" i="4"/>
  <c r="V37" i="4"/>
  <c r="W37" i="4"/>
  <c r="Y37" i="4"/>
  <c r="Z37" i="4"/>
  <c r="U37" i="4"/>
  <c r="V32" i="4"/>
  <c r="W32" i="4"/>
  <c r="X32" i="4"/>
  <c r="Y32" i="4"/>
  <c r="Z32" i="4"/>
  <c r="U32" i="4"/>
  <c r="V21" i="4"/>
  <c r="W21" i="4"/>
  <c r="X21" i="4"/>
  <c r="Y21" i="4"/>
  <c r="Z21" i="4"/>
  <c r="AH124" i="4"/>
  <c r="AH94" i="4"/>
  <c r="AH40" i="4"/>
  <c r="AH32" i="4"/>
  <c r="AH21" i="4"/>
  <c r="AI78" i="4" l="1"/>
  <c r="AI77" i="4" s="1"/>
  <c r="AI19" i="4"/>
  <c r="AJ21" i="4"/>
  <c r="AF20" i="4"/>
  <c r="AJ145" i="4"/>
  <c r="AE78" i="4"/>
  <c r="AE77" i="4" s="1"/>
  <c r="AE20" i="4"/>
  <c r="AE19" i="4" s="1"/>
  <c r="AJ32" i="4"/>
  <c r="AJ37" i="4"/>
  <c r="AJ81" i="4"/>
  <c r="AJ124" i="4"/>
  <c r="AJ135" i="4"/>
  <c r="AJ40" i="4"/>
  <c r="AG20" i="4"/>
  <c r="AF78" i="4"/>
  <c r="AF77" i="4" s="1"/>
  <c r="AH120" i="4"/>
  <c r="AJ120" i="4" s="1"/>
  <c r="Q45" i="8"/>
  <c r="AH138" i="4"/>
  <c r="AJ138" i="4" s="1"/>
  <c r="Q18" i="10"/>
  <c r="T144" i="10"/>
  <c r="S144" i="10"/>
  <c r="AG146" i="4" s="1"/>
  <c r="E144" i="10"/>
  <c r="V143" i="10"/>
  <c r="E143" i="10"/>
  <c r="E136" i="10"/>
  <c r="P135" i="10"/>
  <c r="V134" i="10"/>
  <c r="P134" i="10"/>
  <c r="E134" i="10" s="1"/>
  <c r="V133" i="10"/>
  <c r="V122" i="10"/>
  <c r="E122" i="10"/>
  <c r="V118" i="10"/>
  <c r="E118" i="10"/>
  <c r="AH115" i="4"/>
  <c r="AJ115" i="4" s="1"/>
  <c r="E113" i="10"/>
  <c r="S100" i="10"/>
  <c r="E100" i="10"/>
  <c r="E97" i="10"/>
  <c r="S92" i="10"/>
  <c r="V92" i="10" s="1"/>
  <c r="V76" i="10" s="1"/>
  <c r="E92" i="10"/>
  <c r="S81" i="10"/>
  <c r="AG83" i="4" s="1"/>
  <c r="E81" i="10"/>
  <c r="V79" i="10"/>
  <c r="E79" i="10"/>
  <c r="V78" i="10"/>
  <c r="P78" i="10"/>
  <c r="R76" i="10"/>
  <c r="R75" i="10" s="1"/>
  <c r="Q76" i="10"/>
  <c r="Q75" i="10" s="1"/>
  <c r="P75" i="10"/>
  <c r="O75" i="10"/>
  <c r="N75" i="10"/>
  <c r="M75" i="10"/>
  <c r="L75" i="10"/>
  <c r="K75" i="10"/>
  <c r="E75" i="10"/>
  <c r="AH51" i="4"/>
  <c r="AH20" i="4" s="1"/>
  <c r="P49" i="10"/>
  <c r="V35" i="10"/>
  <c r="E35" i="10"/>
  <c r="E30" i="10"/>
  <c r="E19" i="10"/>
  <c r="S18" i="10"/>
  <c r="R18" i="10"/>
  <c r="M17" i="10"/>
  <c r="L17" i="10"/>
  <c r="K17" i="10"/>
  <c r="AI18" i="4" l="1"/>
  <c r="AG94" i="4"/>
  <c r="AJ94" i="4" s="1"/>
  <c r="AE18" i="4"/>
  <c r="AJ51" i="4"/>
  <c r="AJ20" i="4" s="1"/>
  <c r="AG102" i="4"/>
  <c r="V100" i="10"/>
  <c r="AH146" i="4"/>
  <c r="AJ146" i="4" s="1"/>
  <c r="AH83" i="4"/>
  <c r="AJ83" i="4" s="1"/>
  <c r="AH102" i="4"/>
  <c r="AH99" i="4"/>
  <c r="AJ99" i="4" s="1"/>
  <c r="Q19" i="8"/>
  <c r="E78" i="10"/>
  <c r="Z80" i="4"/>
  <c r="Q33" i="8"/>
  <c r="Q41" i="8"/>
  <c r="Q43" i="8"/>
  <c r="Q32" i="8"/>
  <c r="Z82" i="4"/>
  <c r="Q40" i="8"/>
  <c r="E135" i="10"/>
  <c r="Z137" i="4"/>
  <c r="E49" i="10"/>
  <c r="Z51" i="4"/>
  <c r="AH79" i="4"/>
  <c r="V135" i="10"/>
  <c r="AH137" i="4"/>
  <c r="AJ137" i="4" s="1"/>
  <c r="Q46" i="8"/>
  <c r="R17" i="10"/>
  <c r="R16" i="10" s="1"/>
  <c r="V113" i="10"/>
  <c r="Q17" i="10"/>
  <c r="Q16" i="10" s="1"/>
  <c r="S17" i="10"/>
  <c r="S76" i="10"/>
  <c r="S75" i="10" s="1"/>
  <c r="V144" i="10"/>
  <c r="V30" i="10"/>
  <c r="V97" i="10"/>
  <c r="AG78" i="4" l="1"/>
  <c r="AG77" i="4" s="1"/>
  <c r="AJ19" i="4"/>
  <c r="AH78" i="4"/>
  <c r="AH77" i="4" s="1"/>
  <c r="AJ79" i="4"/>
  <c r="AJ102" i="4"/>
  <c r="T76" i="10"/>
  <c r="T75" i="10" s="1"/>
  <c r="V81" i="10"/>
  <c r="Q38" i="8"/>
  <c r="Q39" i="8"/>
  <c r="Q36" i="8"/>
  <c r="Q60" i="8" s="1"/>
  <c r="Q31" i="8"/>
  <c r="Q18" i="8"/>
  <c r="Q44" i="8"/>
  <c r="Q37" i="8"/>
  <c r="Q17" i="8"/>
  <c r="Q47" i="8"/>
  <c r="Q22" i="8"/>
  <c r="S16" i="10"/>
  <c r="AJ78" i="4" l="1"/>
  <c r="AJ77" i="4" s="1"/>
  <c r="AJ18" i="4" s="1"/>
  <c r="Q35" i="8"/>
  <c r="T17" i="10"/>
  <c r="V38" i="10"/>
  <c r="V18" i="10" l="1"/>
  <c r="V75" i="10"/>
  <c r="T16" i="10"/>
  <c r="Q20" i="8"/>
  <c r="V17" i="10" l="1"/>
  <c r="V16" i="10" s="1"/>
  <c r="V19" i="4" l="1"/>
  <c r="W19" i="4"/>
  <c r="X19" i="4"/>
  <c r="Y19" i="4"/>
  <c r="Z19" i="4"/>
  <c r="V77" i="4"/>
  <c r="W77" i="4"/>
  <c r="X77" i="4"/>
  <c r="Y77" i="4"/>
  <c r="Z77" i="4"/>
  <c r="G22" i="8" l="1"/>
  <c r="G42" i="8" l="1"/>
  <c r="AH19" i="4" l="1"/>
  <c r="K16" i="4" l="1"/>
  <c r="L16" i="4" s="1"/>
  <c r="M16" i="4" s="1"/>
  <c r="N16" i="4" s="1"/>
  <c r="E16" i="4"/>
  <c r="F16" i="4" s="1"/>
  <c r="G16" i="4" s="1"/>
  <c r="H16" i="4" s="1"/>
  <c r="AF19" i="4" l="1"/>
  <c r="AF18" i="4" s="1"/>
  <c r="AG19" i="4" l="1"/>
  <c r="AG18" i="4" s="1"/>
  <c r="AH18" i="4" l="1"/>
  <c r="B17" i="4" l="1"/>
  <c r="C17" i="4" l="1"/>
  <c r="D17" i="4" s="1"/>
  <c r="E17" i="4" s="1"/>
  <c r="F17" i="4" s="1"/>
  <c r="G17" i="4" s="1"/>
  <c r="H17" i="4" s="1"/>
  <c r="I17" i="4" s="1"/>
  <c r="J17" i="4" s="1"/>
  <c r="K17" i="4" s="1"/>
  <c r="L17" i="4" s="1"/>
  <c r="M17" i="4" s="1"/>
  <c r="N17" i="4" s="1"/>
  <c r="O17" i="4" s="1"/>
  <c r="P17" i="4" s="1"/>
  <c r="Q17" i="4" s="1"/>
  <c r="R17" i="4" s="1"/>
  <c r="S17" i="4" s="1"/>
  <c r="T17" i="4" s="1"/>
  <c r="U17" i="4" s="1"/>
  <c r="V17" i="4" s="1"/>
  <c r="W17" i="4" s="1"/>
  <c r="X17" i="4" s="1"/>
  <c r="Y17" i="4" s="1"/>
  <c r="Z17" i="4" s="1"/>
  <c r="AA17" i="4" s="1"/>
  <c r="AB17" i="4" s="1"/>
  <c r="AC17" i="4" s="1"/>
  <c r="AD17" i="4" s="1"/>
  <c r="AE17" i="4" s="1"/>
  <c r="AF17" i="4" s="1"/>
  <c r="AG17" i="4" s="1"/>
  <c r="AH17" i="4" s="1"/>
  <c r="AI17" i="4" s="1"/>
  <c r="AJ17" i="4" s="1"/>
</calcChain>
</file>

<file path=xl/sharedStrings.xml><?xml version="1.0" encoding="utf-8"?>
<sst xmlns="http://schemas.openxmlformats.org/spreadsheetml/2006/main" count="839" uniqueCount="527">
  <si>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</si>
  <si>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</si>
  <si>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</si>
  <si>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</si>
  <si>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</si>
  <si>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</si>
  <si>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</si>
  <si>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</si>
  <si>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</si>
  <si>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</si>
  <si>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</si>
  <si>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</si>
  <si>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</si>
  <si>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</si>
  <si>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</si>
  <si>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</si>
  <si>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</si>
  <si>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</si>
  <si>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</si>
  <si>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</si>
  <si>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</si>
  <si>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</si>
  <si>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</si>
  <si>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</si>
  <si>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</si>
  <si>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</si>
  <si>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</si>
  <si>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</si>
  <si>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</si>
  <si>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</si>
  <si>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</si>
  <si>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</si>
  <si>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</si>
  <si>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</si>
  <si>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</si>
  <si>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</si>
  <si>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</si>
  <si>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</si>
  <si>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</si>
  <si>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</si>
  <si>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</si>
  <si>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</si>
  <si>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</si>
  <si>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</si>
  <si>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</si>
  <si>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</si>
  <si>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</si>
  <si>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</si>
  <si>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</si>
  <si>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</si>
  <si>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</si>
  <si>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</si>
  <si>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</si>
  <si>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</si>
  <si>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</si>
  <si>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</si>
  <si>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</si>
  <si>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</si>
  <si>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</si>
  <si>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</si>
  <si>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</si>
  <si>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</si>
  <si>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</si>
  <si>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</si>
  <si>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</si>
  <si>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</si>
  <si>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</si>
  <si>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</si>
  <si>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</si>
  <si>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</si>
  <si>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</si>
  <si>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</si>
  <si>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</si>
  <si>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</si>
  <si>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</si>
  <si>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</si>
  <si>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</si>
  <si>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</si>
  <si>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</si>
  <si>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</si>
  <si>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</si>
  <si>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</si>
  <si>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</si>
  <si>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</si>
  <si>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</si>
  <si>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</si>
  <si>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</si>
  <si>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</si>
  <si>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</si>
  <si>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</si>
  <si>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</si>
  <si>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</si>
  <si>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</si>
  <si>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</si>
  <si>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</si>
  <si>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</si>
  <si>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</si>
  <si>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</si>
  <si>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</si>
  <si>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</si>
  <si>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</si>
  <si>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</si>
  <si>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</si>
  <si>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</si>
  <si>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</si>
  <si>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</si>
  <si>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</si>
  <si>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</si>
  <si>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</si>
  <si>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</si>
  <si>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</si>
  <si>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</si>
  <si>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</si>
  <si>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</si>
  <si>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</si>
  <si>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</si>
  <si>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</si>
  <si>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</si>
  <si>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</si>
  <si>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</si>
  <si>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</si>
  <si>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</si>
  <si>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</si>
  <si>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</si>
  <si>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</si>
  <si>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</si>
  <si>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</si>
  <si>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</si>
  <si>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</si>
  <si>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</si>
  <si>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</si>
  <si>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</si>
  <si>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0,25 МВА
3,2 км</t>
  </si>
  <si>
    <t>2,16 МВА
6,4 км</t>
  </si>
  <si>
    <t>ПИР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</si>
  <si>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</si>
  <si>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</si>
  <si>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</si>
  <si>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</si>
  <si>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</si>
  <si>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</si>
  <si>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</si>
  <si>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</si>
  <si>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</si>
  <si>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</si>
  <si>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</si>
  <si>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</si>
  <si>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</si>
  <si>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</si>
  <si>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</si>
  <si>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</si>
  <si>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</si>
  <si>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</si>
  <si>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2,8 МВА
7,4 км</t>
  </si>
  <si>
    <t>0,4 МВА
2,4 км</t>
  </si>
  <si>
    <t>4,87 МВА
15,7 км</t>
  </si>
  <si>
    <t>7,2 МВА
12,2 км</t>
  </si>
  <si>
    <t>18,86 МВА
66,85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</si>
  <si>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</si>
  <si>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</si>
  <si>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</si>
  <si>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</si>
  <si>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</si>
  <si>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</si>
  <si>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</si>
  <si>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</si>
  <si>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</si>
  <si>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</si>
  <si>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</si>
  <si>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</si>
  <si>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</si>
  <si>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</si>
  <si>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</si>
  <si>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</si>
  <si>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</si>
  <si>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</si>
  <si>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</si>
  <si>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</si>
  <si>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</si>
  <si>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</si>
  <si>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</si>
  <si>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</si>
  <si>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</si>
  <si>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</si>
  <si>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</si>
  <si>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</si>
  <si>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</si>
  <si>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</si>
  <si>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</si>
  <si>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</si>
  <si>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</si>
  <si>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</si>
  <si>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</si>
  <si>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</si>
  <si>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</si>
  <si>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</si>
  <si>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</si>
  <si>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</si>
  <si>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</si>
  <si>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</si>
  <si>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</si>
  <si>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</si>
  <si>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</si>
  <si>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</si>
  <si>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</si>
  <si>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</si>
  <si>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</si>
  <si>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</si>
  <si>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</si>
  <si>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</si>
  <si>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</si>
  <si>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</si>
  <si>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</si>
  <si>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</si>
  <si>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</si>
  <si>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</si>
  <si>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</si>
  <si>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</si>
  <si>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</si>
  <si>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</si>
  <si>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</si>
  <si>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</si>
  <si>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2.1.14</t>
  </si>
  <si>
    <t xml:space="preserve">Строительство ЛЭП-10 кВ от ПС "Покосное" в поселке Сосновый, Братского района. </t>
  </si>
  <si>
    <t>50 МВА
2-х цепная ВЛ-35кВ по 10,8 км</t>
  </si>
  <si>
    <t>9,2 МВА
2 км</t>
  </si>
  <si>
    <t>1,8 км</t>
  </si>
  <si>
    <t>0,8 МВА
1,3 км</t>
  </si>
  <si>
    <t>0,63 МВА
1,1 км</t>
  </si>
  <si>
    <t>Строительство ПС 27,5/10кВ. Распределительных сетей 10-0,4кВ в п.Парижская Коммуна, Тайшетском районе</t>
  </si>
  <si>
    <t>3,29 МВА
6,8 км</t>
  </si>
  <si>
    <t>Тайшетский район</t>
  </si>
  <si>
    <t xml:space="preserve"> 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</si>
  <si>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</si>
  <si>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</si>
  <si>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t>4,14 МВА
2,8 км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</si>
  <si>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</si>
  <si>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</si>
  <si>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2,77 МВА
4,9 км
РП 10кВ</t>
  </si>
  <si>
    <t>2,3 км</t>
  </si>
  <si>
    <t>3,55 км</t>
  </si>
  <si>
    <t>17,28 МВА
16,2 км</t>
  </si>
  <si>
    <t>0,65 МВА
4,6 км</t>
  </si>
  <si>
    <t>0,8 МВА
6 км</t>
  </si>
  <si>
    <t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t>
  </si>
  <si>
    <t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t>
  </si>
  <si>
    <t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t>
  </si>
  <si>
    <t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t>
  </si>
  <si>
    <t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t>
  </si>
  <si>
    <t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t>
  </si>
  <si>
    <t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t>
  </si>
  <si>
    <t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</si>
  <si>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</si>
  <si>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Строительство новой КТПН №301 напряжением 6/0.4кВ. Иркутская область, город Ангарск, ж/к Европейский, ул.Луговая</t>
  </si>
  <si>
    <t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t>
  </si>
  <si>
    <t>Строительство электрических сетей напряжением 10(6)-0,4кВ в городе Усть-Илимске, в т.ч.:</t>
  </si>
  <si>
    <t>Строительство нового кабельного участка от ПС "Строительная" до оп.1 ВЛ-6кВ №207. Иркутская область, город Усть-Илимск, промплощадка УИ ЛПК</t>
  </si>
  <si>
    <t>Строительство электрических сетей в жилом районе Порожский, городе Братске, в т.ч.:</t>
  </si>
  <si>
    <t>Строительство электрических сетей в городе Вихоревка, поселках Братского района, в т.ч.:</t>
  </si>
  <si>
    <t>Строительство электрических сетей в Нижнеилимском районе, в т.ч.:</t>
  </si>
  <si>
    <t>Строительство новой КТПН напряжением 10/0.4кВ. Иркутская область, Нижнеилимский район, поселок Янгель, ул. Песчаная</t>
  </si>
  <si>
    <t>Строительство электрических сетей в Чунском районе, в т.ч.:</t>
  </si>
  <si>
    <t>Строительство электрических сетей 0,4-10(6)кВ в городе Братске, в т.ч.:</t>
  </si>
  <si>
    <t>Строительство распределительных сетей 10-0,4кВ в п.Янталь, п.Каймоново, п.Ручей, п.Звёздный Усть-Кутского района, в т.ч.:</t>
  </si>
  <si>
    <t>0,4 МВА</t>
  </si>
  <si>
    <t>0,25км</t>
  </si>
  <si>
    <t>2,6 км</t>
  </si>
  <si>
    <t>1,26 МВА</t>
  </si>
  <si>
    <t>0,75 км</t>
  </si>
  <si>
    <t>0,63 МВА</t>
  </si>
  <si>
    <t>Строительство сетей 10кВ для перевода вновь построенных электрических сетей на ПС Янталь</t>
  </si>
  <si>
    <t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t>
  </si>
  <si>
    <t>0,4 МВА 
1,3 км</t>
  </si>
  <si>
    <t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t>
  </si>
  <si>
    <t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t>
  </si>
  <si>
    <t>1,2 МВА
3,7 км</t>
  </si>
  <si>
    <t>1,1 км</t>
  </si>
  <si>
    <t>0,49 км</t>
  </si>
  <si>
    <t>1,2 км</t>
  </si>
  <si>
    <t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t>
  </si>
  <si>
    <t>0,1 км</t>
  </si>
  <si>
    <t>0,12 км</t>
  </si>
  <si>
    <t>0,35 км</t>
  </si>
  <si>
    <t>0,4 МВА 
0,38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</si>
  <si>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t>
  </si>
  <si>
    <t>0,25 МВА 
0,09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</si>
  <si>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t>
  </si>
  <si>
    <t>0,1 МВА 
0,2 км</t>
  </si>
  <si>
    <t>Строительство ВЛ-10кВ и новой СКТП напряжением 10/0.4кВ. Иркутская область, Ангарский городской округ, п. Мегет, ул.Чехова</t>
  </si>
  <si>
    <t>0,59 км</t>
  </si>
  <si>
    <t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t>
  </si>
  <si>
    <t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t>
  </si>
  <si>
    <t>0,3 км</t>
  </si>
  <si>
    <t>0,38 км</t>
  </si>
  <si>
    <t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t>
  </si>
  <si>
    <t>0,63 МВА 
0,49 км</t>
  </si>
  <si>
    <t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t>
  </si>
  <si>
    <t>3,38 км</t>
  </si>
  <si>
    <t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t>
  </si>
  <si>
    <t>Строительство ВЛ-10кВ, с установкой новой СКТП 10/0.4кВ №4-Т и строительством ВЛИ-0.4кВ. Иркутская область, город Тайшет, ул. Пушкина, ул.Новая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</si>
  <si>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t>
  </si>
  <si>
    <t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t>
  </si>
  <si>
    <t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</si>
  <si>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</si>
  <si>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8 МВА
2-х цепная ВЛ-35кВ по
 0,35 км</t>
  </si>
  <si>
    <t>6,5км</t>
  </si>
  <si>
    <t>7,3 км</t>
  </si>
  <si>
    <t>6,05 МВА
36,65 км</t>
  </si>
  <si>
    <t>23,33 МВА
52,85 км</t>
  </si>
  <si>
    <t>1,58 км</t>
  </si>
  <si>
    <t>1,39 км</t>
  </si>
  <si>
    <t>0,39 км</t>
  </si>
  <si>
    <t>0,4 МВА  
0,35 км</t>
  </si>
  <si>
    <t>0,4 МВА  
0,63 км</t>
  </si>
  <si>
    <t>0,4 МВА 
1,55 км</t>
  </si>
  <si>
    <t>0,63 МВА 
1,29 км</t>
  </si>
  <si>
    <t xml:space="preserve">1,03 МВА
2,84 км  </t>
  </si>
  <si>
    <t>0,77 км</t>
  </si>
  <si>
    <t>0,63 МВА
1,07 км</t>
  </si>
  <si>
    <t>0,63 МВА
0,49 км</t>
  </si>
  <si>
    <t>0,63 МВА 
0,4 км</t>
  </si>
  <si>
    <t>0,63 МВА
0,78 км</t>
  </si>
  <si>
    <t>0,16 МВА
0,44 км</t>
  </si>
  <si>
    <t>7,24 км</t>
  </si>
  <si>
    <t>0,27 км</t>
  </si>
  <si>
    <t>0,25 МВА</t>
  </si>
  <si>
    <t>0,33 км</t>
  </si>
  <si>
    <t>1.1.7</t>
  </si>
  <si>
    <t>0,25 МВА 
0,33 км</t>
  </si>
  <si>
    <t>1.1.5</t>
  </si>
  <si>
    <t>Реконструкция ПС 35/10 кВ "Кургат" в п.Прибрежный Братского района</t>
  </si>
  <si>
    <t>Програмное обеспечение (сервер, орг.тех)</t>
  </si>
  <si>
    <t>1.5.2</t>
  </si>
  <si>
    <t>1.5.3</t>
  </si>
  <si>
    <t>2,78 МВА 
3,72 км</t>
  </si>
  <si>
    <t>1,28 МВА
2,98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</si>
  <si>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</si>
  <si>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трансформаторной подстанции напряжением 6/0,4кВ №497 Иркутская обл., г. Усть-Илимск, Усть-Илимское шоссе.</t>
  </si>
  <si>
    <t>Реконструкция электрических сетей напряжением 10кВ со строительством нового участка ЛЭП -"Северная-4". Иркутская область, Усть-Илимский район.</t>
  </si>
  <si>
    <t>Генеральный директор</t>
  </si>
  <si>
    <t>А.А. Катнов</t>
  </si>
  <si>
    <t>2,78 МВА 
1,94 км</t>
  </si>
  <si>
    <t>*Строительство ВЛ-6кВ №82-80 с установкой новой КТПН напряжением 6/0.4кВ и строительством ВЛИ-0.4кВ. Иркутская область, город Иркутск, ул.Курганская, ул.Мегетская</t>
  </si>
  <si>
    <t>*Строительство ВЛ-6кВ от ТП №93, с установкой новой КТПН напряжением 6/0.4кВ и строительством ВЛИ-0.4кВ. Иркутская область, город Иркутск, пер. 3-й Заводской</t>
  </si>
  <si>
    <t>2,16 МВА 
4,05 км</t>
  </si>
  <si>
    <t>2,25 МВА 
0,14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</si>
  <si>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</si>
  <si>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0,18км</t>
  </si>
  <si>
    <t>0,25 МВА
0,51 км</t>
  </si>
  <si>
    <t xml:space="preserve">Строительство электрических сетей 10-0.4кВ. Иркутская область, Усть-Кутский район, поселок Звездный, ул.Горбунова, ул. Солнечная, ул. Вавилова. </t>
  </si>
  <si>
    <t>1,69 км</t>
  </si>
  <si>
    <t>8 МВА</t>
  </si>
  <si>
    <t>2,25 МВА 
1,03 км</t>
  </si>
  <si>
    <t>Иркутская область, п.Прибрежный Братского района</t>
  </si>
  <si>
    <t>15,49 МВА
25,89 км</t>
  </si>
  <si>
    <t>5,51 МВА
10,73 км</t>
  </si>
  <si>
    <t>21 МВА
36,62 км</t>
  </si>
  <si>
    <t>Реконструкция электрических сетей  0,4-10(6)кВ в городе Братске: с заменой трансформаторных подстанций  напряжением 6(10)/0.4кВ №№  316,187,210,95,37,372,106,242,47,559,105,32,397,54; с заменой существующих кабельных линий ЛЭП №834, 835, 838 от ПС "ТЭЦ-7" до опоры №1, ЛЭП-673 по ул.Янгеля;  ЛЭП-0,4кВ  от ТП-32, 47 до  ж/д по ул.Южная.</t>
  </si>
  <si>
    <t>Реконструкция электрических сетей  0,4-10(6)кВ  в Ленинском районе города Иркутска, Иркутском и Ангарском районах: с заменой трансформаторной подстанции  напряжением 6/0.4кВ №48а в г.Иркутск, ул. Поликарпова.</t>
  </si>
  <si>
    <t>Строительство электрических сетей напряжением 6-0.4 кВ в городе Иркутске, Ангарском городском округе, Иркутском и Ангарском районах: ЛЭП-6кВ от ТП №203 до ТП-708 п. Мегет, ул. Ленина, ул.Садовая.</t>
  </si>
  <si>
    <t>Строительство электрических сетей напряжением 6-0.4 кВ в городе Усть-Илимске и Усть-Илимском районе: с установкой новых трансформаторных подстанций №№ 530, 554, 361 промплощадка УИ ЛПК, правобережная часть города.</t>
  </si>
  <si>
    <t>Выполнение проектно-изыскательских работ. Иркутская область, Усть-Кутский район, п.Каймоново.</t>
  </si>
  <si>
    <t>Строительство распределительных сетей 10-0,4кВ в г.Тайшет, д.Сергино, д.Малиновка Тайшетского района, в т.ч.:</t>
  </si>
  <si>
    <t>Строительство распределительных сетей 10-0,4кВ в г.Тайшет, д.Сергино, д.Малиновка Тайшетского района</t>
  </si>
  <si>
    <t>Индификатор инвестиционного проекта</t>
  </si>
  <si>
    <t>J_1.1.1</t>
  </si>
  <si>
    <t>J_1.1.2</t>
  </si>
  <si>
    <t>J_1.1.3</t>
  </si>
  <si>
    <t>J_1.1.4</t>
  </si>
  <si>
    <t>J_1.1-6</t>
  </si>
  <si>
    <t>J_2.1.1</t>
  </si>
  <si>
    <t>Е_2.1.2</t>
  </si>
  <si>
    <t>J_2.1.3</t>
  </si>
  <si>
    <t>J_2.1.5</t>
  </si>
  <si>
    <t>J_2.1.7</t>
  </si>
  <si>
    <t>J_2.1.8</t>
  </si>
  <si>
    <t>J_2.1.9</t>
  </si>
  <si>
    <t>J_2.1.10</t>
  </si>
  <si>
    <t>J_2.1.11</t>
  </si>
  <si>
    <t>J_2.1.12</t>
  </si>
  <si>
    <t>К_2.1.13</t>
  </si>
  <si>
    <t>J_2.1.15</t>
  </si>
  <si>
    <t>J_2.1.16</t>
  </si>
  <si>
    <t>J_2.1.17</t>
  </si>
  <si>
    <t>J_2.1.18</t>
  </si>
  <si>
    <t>J_1.5.1</t>
  </si>
  <si>
    <t>М_1.1-5</t>
  </si>
  <si>
    <t>N_1.1-7</t>
  </si>
  <si>
    <t>М_2.1.4</t>
  </si>
  <si>
    <t>L_2.1.14</t>
  </si>
  <si>
    <t>N_1.5.2</t>
  </si>
  <si>
    <t>N_1.5.3</t>
  </si>
  <si>
    <t>Ремонт производственных баз АО "БЭСК"</t>
  </si>
  <si>
    <t>2.1.19</t>
  </si>
  <si>
    <t>N_2.1.19</t>
  </si>
  <si>
    <t>Нижнеудинский район</t>
  </si>
  <si>
    <t>1.5.4</t>
  </si>
  <si>
    <t>O_1.5.4</t>
  </si>
  <si>
    <t>1.1.8</t>
  </si>
  <si>
    <t>"____"_________________ 2024 г.</t>
  </si>
  <si>
    <t>"_____"_________________ 2024 г.</t>
  </si>
  <si>
    <t>33,65 км</t>
  </si>
  <si>
    <t>1.1.9</t>
  </si>
  <si>
    <t>O_1.1-9</t>
  </si>
  <si>
    <t>2 МВА</t>
  </si>
  <si>
    <t>г.Тайшет</t>
  </si>
  <si>
    <t>1.5.5</t>
  </si>
  <si>
    <t>O_1.5.5</t>
  </si>
  <si>
    <t>8 шт</t>
  </si>
  <si>
    <t>Приобретение инструмента и инвентаря</t>
  </si>
  <si>
    <t>Приобретение тренажеров-манекенов для отработки СЛР</t>
  </si>
  <si>
    <t>11,6 МВА
12,1 км</t>
  </si>
  <si>
    <t>Строительство нового участка ВЛ-10кВ фидер №4 с установкой новой КТПН напряжением 10/0.4кВ и строительством новых участков ВЛИ-0.4кВ от новой КТПН. Иркутская область, Братский район, поселок Прибрежный, ул.Сибирская, ул.Сосновая, ул.Зелёная</t>
  </si>
  <si>
    <t>3,36 МВА
10,87 км</t>
  </si>
  <si>
    <t>Строительство новых участков ВЛИ-0.4кВ от ТП №8. Иркутская область, Нижнеилимский район, поселок Янгель, ул. Первых Строителей</t>
  </si>
  <si>
    <t>Строительство нового участка КЛ-10кВ от ТП №779 до ТП №780. Иркутская область, город Братск, жилой район Центральный, в районе ул. Коммунальная</t>
  </si>
  <si>
    <t>12,6 МВА
2-х цепная ВЛ-35кВ 
0,4 км</t>
  </si>
  <si>
    <t>Программное обеспечение</t>
  </si>
  <si>
    <t xml:space="preserve">6,22 МВА
11,08 км </t>
  </si>
  <si>
    <t>5,24 км</t>
  </si>
  <si>
    <t>3,4 км</t>
  </si>
  <si>
    <t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t>
  </si>
  <si>
    <t>П</t>
  </si>
  <si>
    <t>6,5 км</t>
  </si>
  <si>
    <t>20,3 км</t>
  </si>
  <si>
    <t>J_2.1.12-1/2024 Строительство КРУН-6кВ. Иркутская область, г.Братск, ж/р Осиновка, ул.Томская.</t>
  </si>
  <si>
    <t>1,67 км</t>
  </si>
  <si>
    <t>0,25 МВА
0,13 км</t>
  </si>
  <si>
    <t>6,99 МВА</t>
  </si>
  <si>
    <t>0,4 МВА
0,18 км</t>
  </si>
  <si>
    <t>0,16 МВА</t>
  </si>
  <si>
    <t>0,4 МВА
0,14 км</t>
  </si>
  <si>
    <t>0,18 км</t>
  </si>
  <si>
    <t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</si>
  <si>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0,5 МВА
0,66км</t>
  </si>
  <si>
    <t>0,25 МВА
7,17 км</t>
  </si>
  <si>
    <t>0,63 МВА
1,5 км</t>
  </si>
  <si>
    <t>0,4 МВА
1,3 км</t>
  </si>
  <si>
    <t>0,4 МВА
0,16 км</t>
  </si>
  <si>
    <t>0,74 км</t>
  </si>
  <si>
    <t>3,8 км</t>
  </si>
  <si>
    <t>0,2 км</t>
  </si>
  <si>
    <t>1,764 км</t>
  </si>
  <si>
    <t>3,472 км</t>
  </si>
  <si>
    <t>0,25 МВА
0,27 км</t>
  </si>
  <si>
    <t>0,4 МВА
0,26 км</t>
  </si>
  <si>
    <t>0,22 км</t>
  </si>
  <si>
    <t>1.5.6</t>
  </si>
  <si>
    <t>0,817 км</t>
  </si>
  <si>
    <t>J_1.1.1-3/2024 Реконструкция ЗРУ-1 ПС «Ангарстрой» (ВВ-10кВ-1шт). Иркутская обл., г.Братск, ж/р Осиновка, ул.Томская</t>
  </si>
  <si>
    <t>J_1.1.1-5/2024 Реконструкция электрических сетей напряжением 6-0.4кВ со строительством кабельной линии 6кВ (0,06км), новой КТПН 6/0.4кВ №422 (0,25МВА) и ВЛИ-0.4кВ (0,07км). Иркутская область, г. Братск, ж/р Осиновка, П 23 16 00 00</t>
  </si>
  <si>
    <t>J_1.1.1-6/2024 Реконструкция трансформаторных подстанций 6(10)/0.4кВ в городе Братске №№ 76, 339, 447, 1201, 256, 1122, 160/559, 580, 255, 32,114, 787, 46, 210, 368, 422, 325, 142, 102, 41, 200, 326 в ж/р Энергетик, Южный Падун, Гидростроитель, Падун, Центральный, Чекановский</t>
  </si>
  <si>
    <t>J_1.1.1-1/2024 Реконструкция электрических сетей напряжением 6-0.4 кВ со строительством нового участка ЛЭП №859 (0,8км), новых участков ВЛИ-0.4кВ от ТП №100 (0,32км), №101 (0,55км). Иркутская область, г. Братск, ж/р Падун, ул. Лазо, ул. Путевая, ул. 3-я Энергетическая, ул. Вихоревская, ул.2-я Таежная, ул.3-я Таежная, пер.Сосновый</t>
  </si>
  <si>
    <t>J_1.1.3-1/2024 Реконструкция электрических сетей напряжением 6-0.4кВ со строительством КТПН №128 (0,4 МВА) и ВЛИ-0.4кВ (0,14км). Иркутская область, Чунский район, п. Бидога, ул. Советская</t>
  </si>
  <si>
    <t>J_1.1.3-2/2024 Реконструкция трансформаторной подстанции напряжением 6/0.4кВ №280 (0,16 МВА). Иркутская область, Чунский район, п.Каменск</t>
  </si>
  <si>
    <t>N_1.1.7-1/2024 Реконструкция ВЛ-6кВ №313, №137 (0,18км). Иркутская обл., г. Усть-Илимск, тер. СНТ «Мечта», ул. Котельная, Усть-Илимское шоссе.</t>
  </si>
  <si>
    <t>J_2.1.5-2/2024 Строительство ВЛ-10кВ (0,664км) с установкой новых СКТП (0,25 МВА - 2шт). Иркутская область, АГО, п.Мегет, ул.Долгожданная, пер.Совхозный, ул.Железнодорожная</t>
  </si>
  <si>
    <t>1,718 км</t>
  </si>
  <si>
    <t>J_2.1.7-1/2024 Строительство трансформаторной подстанции напряжением 6/0,4кВ №317 (1,26 МВА). Иркутская область, г. Усть-Илимск, в р-не ст. Правобережная.</t>
  </si>
  <si>
    <t>J_2.1.8-1/2024 Строительство нового участка ВЛ-6кВ "Поселок-2" (0,223км), КТПН 6/0.4кВ (0,63 МВА) и ВЛИ-0.4кВ (1,255км). Иркутская область, г.Братск, ж/р Порожский, пер. Дунайский, ул. ХХ Партсъезда, ул.Нагорная, ул.Лесная</t>
  </si>
  <si>
    <t>0,25 МВА
1,13 км</t>
  </si>
  <si>
    <t>J_2.1.10-1/2024 Строительство ВЛ-10кВ (1,1км) фидер №2  ТПС ЭЧЭ-80. Иркутская область, Нижнеилимский район, п.Семигорск, ул. Трактовая, ул.Осиновая</t>
  </si>
  <si>
    <t>J_2.1.11-1/2024 Строительство нового участка ВЛ-6 кВ ЛЭП-134 (1,062км) до ТП №104, строительство ВЛИ-0.4кВ (0,702 км) от ТП  №112. Иркутская область,Чунский район, п.Лесогорск, ул.Калинина</t>
  </si>
  <si>
    <t>J_2.1.11-2/2024 Строительство новых ВЛИ-0,4 кВ от ТП №99 (0,468км), №315 (0,511км), №11 (1,91км), №37 (0,583км). Иркутская область,Чунский район, п.Чунский, ул. Юбилейная, ул. Сосновая, ул. Саянская, ул. Ленина, ул. Сибирская, ул. Ангарская, пер. Сосновый</t>
  </si>
  <si>
    <t>J_2.1.12-2/2024 Строительство нового участка ВЛ-10кВ №876 (0,05км), КТПН 10/0.4кВ (0,25 МВА) и ВЛИ-0.4кВ (0,22км). Иркутская область, г.Братск, ж/р Падун, ул.Геологов, ул.Надежды</t>
  </si>
  <si>
    <t>0,4 МВА
0,11 км</t>
  </si>
  <si>
    <t xml:space="preserve">J_2.1.12-3/2024 Строительство ВЛ-6кВ (0,02км) ЛЭП-"Сухой-2", КТПН 6/0.4кВ (0,4 МВА) и ЛЭП-0.4кВ (0,09км). Иркутская область, г. Братск, ж/р Сухой, ул. Труда, ул.Геологическая  </t>
  </si>
  <si>
    <t>J_2.1.12-4/2024 Строительство ВЛ-6кВ (0,11км) ЛЭП №867, КТПН 6/0.4кВ (0,63 МВА) и новых участков ВЛИ-0.4кВ (0,1кВ) от новой КТПН, ВЛИ-0.4кВ (0,64км) от ТП 6/0.4кВ №199. Иркутская область, г. Братск, ж/р Сосновый бор, ул. Свободная, ул.Душистая</t>
  </si>
  <si>
    <t>0,63 МВА
0,85 км</t>
  </si>
  <si>
    <t>J_2.1.12-6/2024 Строительство ВЛ-6кВ (0,08км) ЛЭП №840, новой трансформаторной подстанции №300 (0,4 МВА) и ВЛИ-0.4кВ (0,18км). Иркутская область, г.Братск, ж/р Падун.</t>
  </si>
  <si>
    <t>J_2.1.12-7/2024 Строительство ВЛИ-0,4кВ (0,22км) от КТПН 10/0,4кВ №339. Иркутская область, г. Братск, ж/р Южный Падун, ул. Мамырская.</t>
  </si>
  <si>
    <t>J_2.1.16-1/2024 Строительство ЛЭП-10кВ (2,53км) ф.6 от ПС Звёздный", ВЛИ-0.4кВ (0,87 км) от КТПН №11 по ул.Таюрская. Иркутская область, Усть-Кутский район, поселок Звездный</t>
  </si>
  <si>
    <t xml:space="preserve">J_2.1.18-1/2024 Строительство кабельной линии (4*0,025км) напряжением 0.4кВ от ТП-306 до  ВРУ-0.4кВ дома №4  мкр. Мясникова. Иркутская область, г.Тайшет, мкр. Мясникова 4. </t>
  </si>
  <si>
    <t>88,51 МВА
 214,33 км</t>
  </si>
  <si>
    <t>101,11 МВА
228,48 км</t>
  </si>
  <si>
    <t>O_1.5.6</t>
  </si>
  <si>
    <t>Приобретение оборудования подвижной спутниковой связи (спутниковый телефон с sim-картой - 2шт)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</si>
  <si>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</si>
  <si>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 xml:space="preserve">J_1.1.1-4/2024 Реконструкция электрических сетей напряжением 6-0.4кВ со строительством кабельной линии 6кВ (0,09км), новой КТПН 6/0.4кВ №413 (0,4МВА) и кабельных линий напряжением 0.4кВ (0,09км). Иркутская область, г. Братск, ж/р Осиновка, юго-западнее территории базы УПТК ОАО "Ангарстрой"   </t>
  </si>
  <si>
    <t>J_2.1.5-3/2024 Строительство ВЛ-6кВ (0,03 км) с установкой новой КТПН (0,25 МВА) по пер.Октябрьский, строительство ЛЭП-6кВ (7,14 км) в Ленинском районе по ул.Курганская. Иркутская область, г.Иркутск, пер.Октябрьский, ул. Курганская</t>
  </si>
  <si>
    <t>J_1.1.1-2/2024 Реконструкция ТП 6/0.4кВ №67 (2 МВА). Иркутская область, г.Братск, ж/р Падун, ул. 25-летия Братскгэсстроя</t>
  </si>
  <si>
    <t>О_1.1-9-1/2024 Реконструкция трансформаторной подстанции напряжением 10/0.4кВ №76А (2 МВА). Иркутская область, г.Тайшет, ул. Российская</t>
  </si>
  <si>
    <t>Строительство участков ВЛИ-0.4кВ (1,07км) от ТП 10/0.4кВ №66. Иркутская область, Усть-Илимский район, р.п. Железнодорожный</t>
  </si>
  <si>
    <t>J_2.1.9-1/2024 Строительство нового участка ВЛЗ-10кВ ЛЭП "Ф-2"(0,5км) и ВЛИ-0.4кВ от КТПН №№ 100 (1,9км), 101 (1,1км), 97 (0,45км). Иркутская область, Братский район, п.Прибрежный, ул. Профсоюзная, пер. Школьный, ул. Пихтовая, ул. Дружбы, ул. Калинина, ул.Рабочая</t>
  </si>
  <si>
    <t>3,95 км</t>
  </si>
  <si>
    <t>J_2.1.9-2/2024 Строительство нового участка ВЛ-10кВ "Белый свет" (0,13км), КТПН 10/0.4кВ (0,4 МВА) и ВЛИ-0.4кВ (0,783км) по ул.Российская, ВЛИ-0.4кВ (0,4км) от ТП №304 по ул.Таёжная, ул.Комсомольская, ул.О.Кошевого. Иркутская область, Братский район, с.Покосное, ул. Российская, ул.Таёжная, ул.Комсомольская, ул.О.Кошевого</t>
  </si>
  <si>
    <t>J_2.1.9-3/2024 Строительство ВЛИ-0.4кВ (0,310км) от ТП-542 в п.Бамбуй. Иркутская область, Братский р-н, п. Бамбуй, ул.Нагорная</t>
  </si>
  <si>
    <t>J_2.1.5-1/2024 Строительство электрических сетей 0.4-6кВ со строительством ВЛ-6кВ (0,317 км), установкой новых КТПН 6/0.4кВ (0,63 МВА - 2шт) и ВЛИ-0.4кВ (0,08км) от новой КТПН, ЛЭП-0.4кВ (0,888км) от ТП-301 до РП-1,2,3. Иркутская область, г.Ангарск, ул.1-я Хрустальная, ул.Тихая, 6-я Европейская, ул.2-я Европейская, ул.Луговая, пер.Уютный</t>
  </si>
  <si>
    <t>1,26 МВА 
1,28 км</t>
  </si>
  <si>
    <t>J_2.1.5-4/2024 Строительство электрических сетей напряжением 6 кВ со строительством новых участков ЛЭП-6 кВ (кл-6кВ - 2*0,083км, вл-6кВ 0,776км в 2 цепи)  от ПС "Боково" до земельного участка 118 по ул.Гравийная. Иркутская область, г. Иркутск, Ленинский район, пер. Октябрьский, пр. Моторный</t>
  </si>
  <si>
    <t>J_2.1.12-5/2024 Строительство КЛ-10кВ ЛЭП №№ 881, 878 (0,66км) и с установкой новой трансформаторной подстанции №133 (1 МВА). Иркутская область, г.Братск, П 17260000 (промзона Падунского округа, восточнее производственной базы ОАО "Братское молоко")</t>
  </si>
  <si>
    <t>J_2.1.12-8/2024 Строительство КЛ-0.4кВ (0,346км) от ТП №366 до Д/с №107 по ул. Рябикова 25. Иркутская область, город Братск, жилой район Центральный, ул.Рябикова</t>
  </si>
  <si>
    <t>J_2.1.9-4/2024 Строительство новой КТПН напряжением 10/0.4кВ (0,4 МВА) и ВЛИ-0.4кВ (0,16км). Иркутская область, Братский район, п.Тангуй, ул.Набережная, ул.Ушакова</t>
  </si>
  <si>
    <t>J_2.1.9-5/2024 Строительство ВЛИ-0.4кВ (0,2км) от ТП №9. Иркутская область, Братский район, г.Вихоревка, ул. Дзержинского.</t>
  </si>
  <si>
    <t>J_2.1.9-6/2024 Строительство ВЛИ-0,4кВ (0,817км)от КТПН №561. Иркутская область, Братский район, п.Тарма, ул. 2-я Нагорная</t>
  </si>
  <si>
    <t>J_2.1.9-7/2024 Строительство ВЛ-10кВ (3,8км) фидер №2 "Кежма-Боровское" на участках опор № 188-214, 274-293. Иркутская обл., Братский район</t>
  </si>
  <si>
    <t>J_2.1.9-8/2024  Строительство ВЛ-10кВ (3,2км) фидер №1 ПС "Кежемская-тяговая". Иркутская область, Братский район, п.Кежемский, ул.Мира, ул. Октябрьская, ул.Ручейная, пер. Пролетарский</t>
  </si>
  <si>
    <t>J_2.1.9-9/2024 Строительство электрических сетей напряжением 10кВ ЛЭП "Фидер 1" (0,37км), КТПН 10/0.4кВ (0,25 МВА), ВЛИ-0.4кВ (0,76км). Иркутская область, Братский район, п. Кежемский, ул.Октябрьская, пер.Строительный</t>
  </si>
  <si>
    <t>J_2.1.9-10/2024 Строительство ВЛ-35 кВ (0,74км) Видим-Шумилово-Прибойный с установкой опор. Иркутская обл., Братский район, от п.Видим в сторону п.Шумилово и п.Прибойный</t>
  </si>
  <si>
    <t>J_1.1.1-7/2024 Реконструкция электрических сетей напряжением 0.4кВ со строительством ЛЭП-0.4кВ (0,1км) от ТП №166. Иркутская область, г. Братск, ж/р. Центральный, ул. Александровская</t>
  </si>
  <si>
    <t>23,12 МВА
24,3 км</t>
  </si>
  <si>
    <t>62,2 МВА
24,0 км</t>
  </si>
  <si>
    <t>97,06 МВА
78,83 км</t>
  </si>
  <si>
    <t>185,57 МВА
293,16 км</t>
  </si>
  <si>
    <t>206,17 МВА
307,31 км</t>
  </si>
  <si>
    <t>105,06 МВА
78,83 км</t>
  </si>
  <si>
    <t xml:space="preserve">9,64 МВА
2,08 км </t>
  </si>
  <si>
    <t>68,83 МВА
67,24 км</t>
  </si>
  <si>
    <t>0,56 МВА
0,14 км</t>
  </si>
  <si>
    <t>3,87 МВА
9,24 км</t>
  </si>
  <si>
    <t>6,63 МВА
43,24 км</t>
  </si>
  <si>
    <t>2,01 МВА
10,83 км</t>
  </si>
  <si>
    <t>7,34 МВА
33,38 км 
РП-10кВ</t>
  </si>
  <si>
    <t>1,26 МВА
0,77 км</t>
  </si>
  <si>
    <t>6,2 МВА
5,7 км</t>
  </si>
  <si>
    <t>3,95 МВА
10,85 км</t>
  </si>
  <si>
    <t>1,05 МВА
12,1 км</t>
  </si>
  <si>
    <t xml:space="preserve">3,68 МВА
28,74 км </t>
  </si>
  <si>
    <t>2,23 МВА
12,33 км</t>
  </si>
  <si>
    <t>1,68 МВА
1,71 км
КРУН-6кВ</t>
  </si>
  <si>
    <t>8,97 МВА
15,59 км
КРУН-6кВ</t>
  </si>
  <si>
    <t>6,36 МВА
36,44 км</t>
  </si>
  <si>
    <t>3,62 МВА
14,94 км</t>
  </si>
  <si>
    <t>выполнение ПИР, общестроительных и монтажных работ по врем.эл.снабжению</t>
  </si>
  <si>
    <t>2шт</t>
  </si>
  <si>
    <t>ПИР 
подготовка строительной площадки</t>
  </si>
  <si>
    <t xml:space="preserve">КРУН-6кВ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</si>
</sst>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0000000"/>
    <numFmt numFmtId="170" formatCode="0.00000"/>
    <numFmt numFmtId="171" formatCode="0.0000000"/>
    <numFmt numFmtId="172" formatCode="0.0"/>
    <numFmt numFmtId="173" formatCode="#,##0.0000000"/>
  </numFmts>
  <fonts count="3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charset val="204"/>
    </font>
    <font>
      <i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1"/>
      <color theme="0" tint="-0.249977111117893"/>
      <name val="Calibri"/>
      <family val="2"/>
      <charset val="204"/>
      <scheme val="minor"/>
    </font>
    <font>
      <sz val="11"/>
      <color theme="0" tint="-0.3499862666707357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13" fillId="0" borderId="0"/>
    <xf numFmtId="165" fontId="17" fillId="0" borderId="0" applyFont="0" applyFill="0" applyBorder="0" applyAlignment="0" applyProtection="0"/>
    <xf numFmtId="0" fontId="17" fillId="0" borderId="0"/>
    <xf numFmtId="0" fontId="18" fillId="0" borderId="0"/>
    <xf numFmtId="164" fontId="16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3" fillId="0" borderId="0"/>
    <xf numFmtId="43" fontId="17" fillId="0" borderId="0" applyFont="0" applyFill="0" applyBorder="0" applyAlignment="0" applyProtection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30" fillId="0" borderId="0"/>
    <xf numFmtId="0" fontId="32" fillId="0" borderId="0"/>
    <xf numFmtId="0" fontId="32" fillId="0" borderId="0"/>
    <xf numFmtId="164" fontId="2" fillId="0" borderId="0" applyFont="0" applyFill="0" applyBorder="0" applyAlignment="0" applyProtection="0"/>
  </cellStyleXfs>
  <cellXfs count="247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/>
    <xf numFmtId="167" fontId="6" fillId="0" borderId="3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right"/>
    </xf>
    <xf numFmtId="0" fontId="10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167" fontId="7" fillId="0" borderId="3" xfId="0" applyNumberFormat="1" applyFont="1" applyBorder="1" applyAlignment="1">
      <alignment horizontal="center" vertical="center" wrapText="1"/>
    </xf>
    <xf numFmtId="0" fontId="12" fillId="0" borderId="0" xfId="0" applyFont="1"/>
    <xf numFmtId="0" fontId="2" fillId="0" borderId="0" xfId="0" applyFont="1"/>
    <xf numFmtId="0" fontId="9" fillId="0" borderId="0" xfId="0" applyFont="1"/>
    <xf numFmtId="167" fontId="9" fillId="0" borderId="0" xfId="0" applyNumberFormat="1" applyFont="1"/>
    <xf numFmtId="167" fontId="6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2" fillId="0" borderId="0" xfId="0" applyFont="1" applyAlignment="1">
      <alignment horizontal="right"/>
    </xf>
    <xf numFmtId="0" fontId="15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7" fontId="14" fillId="0" borderId="3" xfId="0" applyNumberFormat="1" applyFont="1" applyBorder="1" applyAlignment="1">
      <alignment horizontal="center" vertical="center" wrapText="1"/>
    </xf>
    <xf numFmtId="168" fontId="14" fillId="0" borderId="3" xfId="0" applyNumberFormat="1" applyFont="1" applyBorder="1" applyAlignment="1">
      <alignment horizontal="center" vertical="center" wrapText="1"/>
    </xf>
    <xf numFmtId="167" fontId="14" fillId="0" borderId="3" xfId="0" applyNumberFormat="1" applyFont="1" applyBorder="1" applyAlignment="1">
      <alignment horizontal="center" vertical="center"/>
    </xf>
    <xf numFmtId="0" fontId="20" fillId="0" borderId="0" xfId="0" applyFont="1"/>
    <xf numFmtId="0" fontId="7" fillId="0" borderId="6" xfId="0" applyFont="1" applyBorder="1" applyAlignment="1">
      <alignment horizontal="center" vertical="center" wrapText="1"/>
    </xf>
    <xf numFmtId="171" fontId="21" fillId="0" borderId="0" xfId="0" applyNumberFormat="1" applyFont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2" fontId="6" fillId="0" borderId="3" xfId="0" applyNumberFormat="1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167" fontId="14" fillId="0" borderId="8" xfId="0" applyNumberFormat="1" applyFont="1" applyBorder="1" applyAlignment="1">
      <alignment horizontal="center" vertical="center" wrapText="1"/>
    </xf>
    <xf numFmtId="0" fontId="20" fillId="2" borderId="0" xfId="0" applyFont="1" applyFill="1"/>
    <xf numFmtId="167" fontId="22" fillId="0" borderId="3" xfId="0" applyNumberFormat="1" applyFont="1" applyBorder="1" applyAlignment="1">
      <alignment horizontal="center" vertical="center" wrapText="1"/>
    </xf>
    <xf numFmtId="0" fontId="23" fillId="0" borderId="0" xfId="0" applyFont="1"/>
    <xf numFmtId="2" fontId="6" fillId="0" borderId="3" xfId="3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167" fontId="7" fillId="0" borderId="1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4" xfId="0" applyNumberFormat="1" applyFont="1" applyBorder="1" applyAlignment="1">
      <alignment horizontal="center" vertical="center"/>
    </xf>
    <xf numFmtId="167" fontId="14" fillId="0" borderId="1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 wrapText="1"/>
    </xf>
    <xf numFmtId="49" fontId="14" fillId="0" borderId="13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167" fontId="7" fillId="0" borderId="14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167" fontId="6" fillId="0" borderId="16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168" fontId="7" fillId="0" borderId="14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8" fontId="14" fillId="0" borderId="14" xfId="0" applyNumberFormat="1" applyFont="1" applyBorder="1" applyAlignment="1">
      <alignment horizontal="center" vertical="center" wrapText="1"/>
    </xf>
    <xf numFmtId="167" fontId="6" fillId="0" borderId="24" xfId="0" applyNumberFormat="1" applyFont="1" applyBorder="1" applyAlignment="1">
      <alignment horizontal="center" vertical="center" wrapText="1"/>
    </xf>
    <xf numFmtId="167" fontId="6" fillId="0" borderId="16" xfId="0" applyNumberFormat="1" applyFont="1" applyBorder="1" applyAlignment="1">
      <alignment horizontal="center" vertical="center"/>
    </xf>
    <xf numFmtId="167" fontId="6" fillId="0" borderId="17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7" fontId="26" fillId="0" borderId="0" xfId="0" applyNumberFormat="1" applyFont="1" applyAlignment="1">
      <alignment horizontal="center" vertical="center"/>
    </xf>
    <xf numFmtId="2" fontId="14" fillId="0" borderId="3" xfId="0" applyNumberFormat="1" applyFont="1" applyBorder="1" applyAlignment="1">
      <alignment horizontal="left" vertical="center" wrapText="1"/>
    </xf>
    <xf numFmtId="173" fontId="6" fillId="0" borderId="0" xfId="0" applyNumberFormat="1" applyFont="1" applyAlignment="1">
      <alignment horizontal="right"/>
    </xf>
    <xf numFmtId="173" fontId="26" fillId="0" borderId="0" xfId="0" applyNumberFormat="1" applyFont="1" applyAlignment="1">
      <alignment horizontal="center" vertical="center"/>
    </xf>
    <xf numFmtId="173" fontId="7" fillId="0" borderId="3" xfId="0" applyNumberFormat="1" applyFont="1" applyBorder="1" applyAlignment="1">
      <alignment horizontal="center" vertical="center" wrapText="1"/>
    </xf>
    <xf numFmtId="173" fontId="3" fillId="0" borderId="0" xfId="0" applyNumberFormat="1" applyFont="1"/>
    <xf numFmtId="0" fontId="5" fillId="0" borderId="0" xfId="0" applyFont="1" applyAlignment="1">
      <alignment horizontal="left" vertical="center"/>
    </xf>
    <xf numFmtId="2" fontId="6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19" fillId="0" borderId="3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169" fontId="28" fillId="0" borderId="3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 wrapText="1"/>
    </xf>
    <xf numFmtId="173" fontId="28" fillId="0" borderId="3" xfId="0" applyNumberFormat="1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/>
    <xf numFmtId="167" fontId="28" fillId="0" borderId="3" xfId="0" applyNumberFormat="1" applyFont="1" applyBorder="1" applyAlignment="1">
      <alignment horizontal="center" vertical="center"/>
    </xf>
    <xf numFmtId="167" fontId="28" fillId="0" borderId="3" xfId="0" applyNumberFormat="1" applyFont="1" applyBorder="1" applyAlignment="1">
      <alignment horizontal="center" vertical="center" wrapText="1"/>
    </xf>
    <xf numFmtId="167" fontId="28" fillId="0" borderId="14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170" fontId="5" fillId="0" borderId="3" xfId="0" applyNumberFormat="1" applyFont="1" applyBorder="1"/>
    <xf numFmtId="0" fontId="5" fillId="0" borderId="3" xfId="0" applyFont="1" applyBorder="1" applyAlignment="1">
      <alignment horizontal="left" vertical="center" wrapText="1"/>
    </xf>
    <xf numFmtId="0" fontId="5" fillId="0" borderId="3" xfId="7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7" fontId="5" fillId="0" borderId="3" xfId="0" applyNumberFormat="1" applyFont="1" applyBorder="1" applyAlignment="1">
      <alignment horizontal="center" vertical="center"/>
    </xf>
    <xf numFmtId="168" fontId="5" fillId="0" borderId="3" xfId="0" applyNumberFormat="1" applyFont="1" applyBorder="1" applyAlignment="1">
      <alignment horizontal="center" vertical="center" wrapText="1"/>
    </xf>
    <xf numFmtId="167" fontId="5" fillId="0" borderId="3" xfId="0" applyNumberFormat="1" applyFont="1" applyBorder="1" applyAlignment="1">
      <alignment horizontal="center" vertical="center" wrapText="1"/>
    </xf>
    <xf numFmtId="167" fontId="5" fillId="0" borderId="14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2" fontId="19" fillId="0" borderId="3" xfId="3" applyNumberFormat="1" applyFont="1" applyBorder="1" applyAlignment="1">
      <alignment horizontal="left" vertical="center" wrapText="1"/>
    </xf>
    <xf numFmtId="0" fontId="19" fillId="0" borderId="3" xfId="0" applyFont="1" applyBorder="1"/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167" fontId="19" fillId="0" borderId="3" xfId="0" applyNumberFormat="1" applyFont="1" applyBorder="1" applyAlignment="1">
      <alignment horizontal="center" vertical="center"/>
    </xf>
    <xf numFmtId="168" fontId="19" fillId="0" borderId="3" xfId="0" applyNumberFormat="1" applyFont="1" applyBorder="1" applyAlignment="1">
      <alignment horizontal="center" vertical="center" wrapText="1"/>
    </xf>
    <xf numFmtId="167" fontId="19" fillId="0" borderId="3" xfId="0" applyNumberFormat="1" applyFont="1" applyBorder="1" applyAlignment="1">
      <alignment horizontal="center" vertical="center" wrapText="1"/>
    </xf>
    <xf numFmtId="167" fontId="19" fillId="0" borderId="14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 wrapText="1"/>
    </xf>
    <xf numFmtId="0" fontId="19" fillId="0" borderId="3" xfId="3" applyFont="1" applyBorder="1" applyAlignment="1">
      <alignment horizontal="left" vertical="center" wrapText="1"/>
    </xf>
    <xf numFmtId="168" fontId="19" fillId="0" borderId="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168" fontId="5" fillId="0" borderId="3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 wrapText="1"/>
    </xf>
    <xf numFmtId="168" fontId="25" fillId="0" borderId="0" xfId="0" applyNumberFormat="1" applyFont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9" fontId="5" fillId="0" borderId="3" xfId="0" applyNumberFormat="1" applyFont="1" applyBorder="1" applyAlignment="1">
      <alignment horizontal="center" vertical="center"/>
    </xf>
    <xf numFmtId="168" fontId="25" fillId="0" borderId="0" xfId="0" applyNumberFormat="1" applyFont="1" applyAlignment="1">
      <alignment horizontal="left" vertical="center"/>
    </xf>
    <xf numFmtId="167" fontId="5" fillId="0" borderId="14" xfId="0" applyNumberFormat="1" applyFont="1" applyBorder="1" applyAlignment="1">
      <alignment horizontal="center" vertical="center" wrapText="1"/>
    </xf>
    <xf numFmtId="167" fontId="19" fillId="0" borderId="14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2" fontId="5" fillId="0" borderId="3" xfId="3" applyNumberFormat="1" applyFont="1" applyBorder="1" applyAlignment="1">
      <alignment horizontal="center" vertical="center" wrapText="1"/>
    </xf>
    <xf numFmtId="168" fontId="5" fillId="0" borderId="3" xfId="0" applyNumberFormat="1" applyFont="1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49" fontId="28" fillId="0" borderId="13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left" vertical="center" wrapText="1"/>
    </xf>
    <xf numFmtId="167" fontId="28" fillId="0" borderId="14" xfId="0" applyNumberFormat="1" applyFont="1" applyBorder="1" applyAlignment="1">
      <alignment horizontal="center" vertical="center" wrapText="1"/>
    </xf>
    <xf numFmtId="167" fontId="24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 wrapText="1"/>
    </xf>
    <xf numFmtId="2" fontId="19" fillId="0" borderId="3" xfId="0" applyNumberFormat="1" applyFont="1" applyBorder="1" applyAlignment="1">
      <alignment horizontal="center" vertical="center" wrapText="1"/>
    </xf>
    <xf numFmtId="167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2" fontId="5" fillId="0" borderId="3" xfId="0" applyNumberFormat="1" applyFont="1" applyBorder="1" applyAlignment="1">
      <alignment horizontal="center"/>
    </xf>
    <xf numFmtId="2" fontId="19" fillId="0" borderId="3" xfId="0" applyNumberFormat="1" applyFont="1" applyBorder="1" applyAlignment="1">
      <alignment horizontal="center"/>
    </xf>
    <xf numFmtId="2" fontId="19" fillId="0" borderId="6" xfId="3" applyNumberFormat="1" applyFont="1" applyBorder="1" applyAlignment="1">
      <alignment horizontal="left" vertical="center" wrapText="1"/>
    </xf>
    <xf numFmtId="2" fontId="5" fillId="0" borderId="3" xfId="3" applyNumberFormat="1" applyFont="1" applyBorder="1" applyAlignment="1">
      <alignment horizontal="left" vertical="center" wrapText="1"/>
    </xf>
    <xf numFmtId="49" fontId="28" fillId="0" borderId="13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173" fontId="5" fillId="0" borderId="3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167" fontId="5" fillId="0" borderId="16" xfId="0" applyNumberFormat="1" applyFont="1" applyBorder="1" applyAlignment="1">
      <alignment horizontal="center" vertical="center" wrapText="1"/>
    </xf>
    <xf numFmtId="173" fontId="5" fillId="0" borderId="16" xfId="0" applyNumberFormat="1" applyFont="1" applyBorder="1" applyAlignment="1">
      <alignment horizontal="center" vertical="center" wrapText="1"/>
    </xf>
    <xf numFmtId="167" fontId="5" fillId="0" borderId="17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5" fillId="0" borderId="0" xfId="0" applyFont="1"/>
    <xf numFmtId="0" fontId="34" fillId="0" borderId="0" xfId="0" applyFont="1"/>
    <xf numFmtId="0" fontId="36" fillId="0" borderId="0" xfId="0" applyFont="1"/>
    <xf numFmtId="167" fontId="36" fillId="0" borderId="0" xfId="0" applyNumberFormat="1" applyFont="1"/>
    <xf numFmtId="173" fontId="34" fillId="0" borderId="0" xfId="0" applyNumberFormat="1" applyFont="1"/>
    <xf numFmtId="49" fontId="5" fillId="0" borderId="23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173" fontId="5" fillId="0" borderId="6" xfId="0" applyNumberFormat="1" applyFont="1" applyBorder="1" applyAlignment="1">
      <alignment horizontal="center" vertical="center" wrapText="1"/>
    </xf>
    <xf numFmtId="167" fontId="5" fillId="0" borderId="25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173" fontId="5" fillId="0" borderId="16" xfId="0" applyNumberFormat="1" applyFont="1" applyBorder="1" applyAlignment="1">
      <alignment horizontal="center" vertical="center"/>
    </xf>
    <xf numFmtId="0" fontId="3" fillId="0" borderId="1" xfId="0" applyFont="1" applyBorder="1"/>
    <xf numFmtId="0" fontId="6" fillId="0" borderId="1" xfId="0" applyFont="1" applyBorder="1"/>
    <xf numFmtId="0" fontId="6" fillId="0" borderId="9" xfId="0" applyFont="1" applyBorder="1" applyAlignment="1">
      <alignment horizontal="center" vertical="center"/>
    </xf>
    <xf numFmtId="2" fontId="6" fillId="0" borderId="6" xfId="3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72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/>
    <xf numFmtId="167" fontId="1" fillId="0" borderId="0" xfId="0" applyNumberFormat="1" applyFont="1"/>
    <xf numFmtId="49" fontId="2" fillId="0" borderId="0" xfId="0" applyNumberFormat="1" applyFont="1"/>
    <xf numFmtId="172" fontId="1" fillId="0" borderId="0" xfId="0" applyNumberFormat="1" applyFont="1"/>
    <xf numFmtId="0" fontId="3" fillId="0" borderId="0" xfId="0" applyFont="1" applyAlignment="1">
      <alignment horizontal="right" vertical="center"/>
    </xf>
    <xf numFmtId="167" fontId="3" fillId="0" borderId="0" xfId="0" applyNumberFormat="1" applyFont="1"/>
    <xf numFmtId="0" fontId="27" fillId="0" borderId="0" xfId="0" applyFont="1"/>
    <xf numFmtId="0" fontId="37" fillId="0" borderId="0" xfId="0" applyFont="1"/>
    <xf numFmtId="0" fontId="38" fillId="0" borderId="0" xfId="0" applyFont="1"/>
    <xf numFmtId="2" fontId="38" fillId="0" borderId="0" xfId="0" applyNumberFormat="1" applyFont="1"/>
    <xf numFmtId="167" fontId="38" fillId="0" borderId="0" xfId="0" applyNumberFormat="1" applyFont="1"/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49" fontId="19" fillId="0" borderId="13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14" fillId="0" borderId="13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</cellXfs>
  <cellStyles count="16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3 2" xfId="11" xr:uid="{00000000-0005-0000-0000-000005000000}"/>
    <cellStyle name="Обычный 4" xfId="9" xr:uid="{00000000-0005-0000-0000-000006000000}"/>
    <cellStyle name="Обычный 4 2" xfId="13" xr:uid="{00000000-0005-0000-0000-000007000000}"/>
    <cellStyle name="Обычный 5" xfId="12" xr:uid="{00000000-0005-0000-0000-000008000000}"/>
    <cellStyle name="Обычный 5 2" xfId="14" xr:uid="{00000000-0005-0000-0000-000009000000}"/>
    <cellStyle name="Обычный 7" xfId="7" xr:uid="{00000000-0005-0000-0000-00000A000000}"/>
    <cellStyle name="Финансовый 2" xfId="5" xr:uid="{00000000-0005-0000-0000-00000D000000}"/>
    <cellStyle name="Финансовый 3" xfId="6" xr:uid="{00000000-0005-0000-0000-00000E000000}"/>
    <cellStyle name="Финансовый 4" xfId="8" xr:uid="{00000000-0005-0000-0000-00000F000000}"/>
    <cellStyle name="Финансовый 5" xfId="10" xr:uid="{00000000-0005-0000-0000-000010000000}"/>
    <cellStyle name="Финансовый 6" xfId="15" xr:uid="{00000000-0005-0000-0000-000011000000}"/>
  </cellStyles>
  <dxfs count="0"/>
  <tableStyles count="0" defaultTableStyle="TableStyleMedium9" defaultPivotStyle="PivotStyleLight16"/>
  <colors>
    <mruColors>
      <color rgb="FFF2DDDC"/>
      <color rgb="FFC2D69A"/>
      <color rgb="FFD8D8D8"/>
      <color rgb="FFB8CCE4"/>
      <color rgb="FFDBEEF3"/>
      <color rgb="FFFF6699"/>
      <color rgb="FFB2A1C7"/>
      <color rgb="FF99FFCC"/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0\01_&#1087;&#1088;&#1086;&#1077;&#1082;&#1090;&#1099;%20&#1074;%20&#1088;&#1072;&#1073;&#1086;&#1090;&#1077;\2018%20&#1075;&#1086;&#1076;\07-18_&#1042;&#1051;_220_&#1082;&#1042;_%20&#1041;&#1086;&#1075;&#1091;&#1095;&#1072;&#1085;&#1089;&#1082;&#1072;&#1103;\06.1_&#1057;&#1090;&#1072;&#1076;&#1080;&#1103;%20&#1056;%20(&#1088;&#1077;&#1076;.%20&#1074;&#1080;&#1076;)\03_&#1042;&#1051;.220.145-07.&#1056;18-&#1057;&#1052;\&#1057;&#1086;&#1075;&#1083;&#1072;&#1089;&#1086;&#1074;&#1072;&#1085;&#1085;&#1072;&#1103;%20&#1074;&#1077;&#1088;&#1089;&#1080;&#1103;\+&#1057;&#1044;_&#1056;&#1044;_&#1080;&#1089;&#1087;&#1088;_&#1089;&#1086;&#1075;&#1083;&#1072;&#10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СР"/>
      <sheetName val="1-1-1Рекул"/>
      <sheetName val="1-2-1оси"/>
      <sheetName val="2-1-1 демонтД-145"/>
      <sheetName val="2-1-2 Д-145"/>
      <sheetName val="2-2-1 демонтД-146"/>
      <sheetName val="2-2-2 Д-146"/>
      <sheetName val="2-3-1"/>
      <sheetName val="9-1-1ПНР"/>
      <sheetName val="9-3-1 Ком"/>
      <sheetName val="9-4-1 Перевоз"/>
      <sheetName val="9-5-1 Перебаз"/>
      <sheetName val="расчет"/>
      <sheetName val="9-6-1Утил"/>
      <sheetName val="12-1-1Сваи"/>
      <sheetName val="12-2-1Испыт"/>
      <sheetName val="12-01-03 РД"/>
      <sheetName val="9-4-1 Перевоз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65"/>
  <sheetViews>
    <sheetView tabSelected="1" view="pageBreakPreview" topLeftCell="A134" zoomScale="60" zoomScaleNormal="55" zoomScalePageLayoutView="55" workbookViewId="0">
      <selection activeCell="G133" sqref="G133"/>
    </sheetView>
  </sheetViews>
  <sheetFormatPr defaultColWidth="8.85546875" defaultRowHeight="18.75" outlineLevelRow="1" outlineLevelCol="2" x14ac:dyDescent="0.3"/>
  <cols>
    <col min="1" max="1" width="19" style="32" customWidth="1"/>
    <col min="2" max="2" width="99.28515625" style="4" customWidth="1"/>
    <col min="3" max="3" width="22.140625" style="19" customWidth="1"/>
    <col min="4" max="4" width="12" style="4" customWidth="1" outlineLevel="2"/>
    <col min="5" max="5" width="16" style="4" customWidth="1" outlineLevel="2"/>
    <col min="6" max="6" width="15.28515625" style="4" customWidth="1" outlineLevel="2"/>
    <col min="7" max="7" width="14.85546875" style="4" customWidth="1" outlineLevel="2"/>
    <col min="8" max="8" width="14.7109375" style="4" customWidth="1" outlineLevel="2"/>
    <col min="9" max="9" width="14.42578125" style="4" customWidth="1" outlineLevel="2"/>
    <col min="10" max="10" width="12.5703125" style="4" customWidth="1" outlineLevel="2"/>
    <col min="11" max="11" width="14.7109375" style="4" customWidth="1" outlineLevel="2" collapsed="1"/>
    <col min="12" max="13" width="14.7109375" style="4" customWidth="1" outlineLevel="2"/>
    <col min="14" max="14" width="16.5703125" style="4" customWidth="1" outlineLevel="1"/>
    <col min="15" max="15" width="15.85546875" style="4" customWidth="1"/>
    <col min="16" max="16" width="16.7109375" style="4" customWidth="1"/>
    <col min="17" max="19" width="15.7109375" style="4" customWidth="1" outlineLevel="2"/>
    <col min="20" max="20" width="15.7109375" style="4" customWidth="1" outlineLevel="1"/>
    <col min="21" max="21" width="15.85546875" style="95" customWidth="1"/>
    <col min="22" max="22" width="15.7109375" style="4" customWidth="1"/>
    <col min="23" max="23" width="15.42578125" style="14" customWidth="1"/>
  </cols>
  <sheetData>
    <row r="1" spans="1:23" ht="49.5" customHeight="1" outlineLevel="1" x14ac:dyDescent="0.3">
      <c r="P1" s="17"/>
      <c r="Q1" s="17"/>
      <c r="S1" s="18"/>
      <c r="T1" s="210" t="s">
        <v>11</v>
      </c>
      <c r="U1" s="210"/>
      <c r="V1" s="210"/>
    </row>
    <row r="2" spans="1:23" outlineLevel="1" x14ac:dyDescent="0.3">
      <c r="P2" s="17"/>
      <c r="Q2" s="17"/>
      <c r="S2" s="19"/>
      <c r="T2" s="211" t="s">
        <v>12</v>
      </c>
      <c r="U2" s="211"/>
      <c r="V2" s="211"/>
    </row>
    <row r="3" spans="1:23" outlineLevel="1" x14ac:dyDescent="0.3">
      <c r="P3" s="17"/>
      <c r="Q3" s="17"/>
      <c r="S3" s="19"/>
      <c r="T3" s="211" t="s">
        <v>339</v>
      </c>
      <c r="U3" s="211"/>
      <c r="V3" s="211"/>
    </row>
    <row r="4" spans="1:23" ht="18.75" customHeight="1" outlineLevel="1" x14ac:dyDescent="0.3">
      <c r="P4" s="17"/>
      <c r="Q4" s="17"/>
      <c r="S4" s="20"/>
      <c r="T4" s="212" t="s">
        <v>92</v>
      </c>
      <c r="U4" s="212"/>
      <c r="V4" s="212"/>
    </row>
    <row r="5" spans="1:23" outlineLevel="1" x14ac:dyDescent="0.3">
      <c r="P5" s="17"/>
      <c r="Q5" s="17"/>
      <c r="S5" s="21"/>
      <c r="T5" s="213" t="s">
        <v>340</v>
      </c>
      <c r="U5" s="213"/>
      <c r="V5" s="213"/>
    </row>
    <row r="6" spans="1:23" outlineLevel="1" x14ac:dyDescent="0.3">
      <c r="P6" s="22"/>
      <c r="Q6" s="22"/>
      <c r="R6" s="13"/>
      <c r="S6" s="13"/>
      <c r="T6" s="209"/>
      <c r="U6" s="209"/>
      <c r="V6" s="209"/>
    </row>
    <row r="7" spans="1:23" outlineLevel="1" x14ac:dyDescent="0.3">
      <c r="P7" s="22"/>
      <c r="Q7" s="22"/>
      <c r="S7" s="23"/>
      <c r="T7" s="216" t="s">
        <v>13</v>
      </c>
      <c r="U7" s="216"/>
      <c r="V7" s="216"/>
    </row>
    <row r="8" spans="1:23" ht="18" customHeight="1" outlineLevel="1" x14ac:dyDescent="0.3">
      <c r="P8" s="217" t="s">
        <v>399</v>
      </c>
      <c r="Q8" s="217"/>
      <c r="R8" s="217"/>
      <c r="S8" s="217"/>
      <c r="T8" s="217"/>
      <c r="U8" s="217"/>
      <c r="V8" s="217"/>
    </row>
    <row r="9" spans="1:23" outlineLevel="1" x14ac:dyDescent="0.3">
      <c r="P9" s="22"/>
      <c r="Q9" s="22"/>
      <c r="R9" s="13"/>
      <c r="S9" s="13"/>
      <c r="T9" s="13"/>
      <c r="U9" s="92"/>
      <c r="V9" s="24" t="s">
        <v>14</v>
      </c>
    </row>
    <row r="10" spans="1:23" ht="22.5" x14ac:dyDescent="0.25">
      <c r="A10" s="218" t="s">
        <v>126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90"/>
    </row>
    <row r="11" spans="1:23" ht="22.5" x14ac:dyDescent="0.25">
      <c r="A11" s="218" t="s">
        <v>159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58"/>
    </row>
    <row r="12" spans="1:23" ht="21" thickBot="1" x14ac:dyDescent="0.35"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56"/>
      <c r="U12" s="93"/>
      <c r="V12" s="36"/>
    </row>
    <row r="13" spans="1:23" ht="49.5" customHeight="1" x14ac:dyDescent="0.25">
      <c r="A13" s="219" t="s">
        <v>0</v>
      </c>
      <c r="B13" s="207" t="s">
        <v>1</v>
      </c>
      <c r="C13" s="207" t="s">
        <v>364</v>
      </c>
      <c r="D13" s="207" t="s">
        <v>118</v>
      </c>
      <c r="E13" s="207" t="s">
        <v>100</v>
      </c>
      <c r="F13" s="207" t="s">
        <v>98</v>
      </c>
      <c r="G13" s="207" t="s">
        <v>99</v>
      </c>
      <c r="H13" s="207" t="s">
        <v>101</v>
      </c>
      <c r="I13" s="207" t="s">
        <v>96</v>
      </c>
      <c r="J13" s="207" t="s">
        <v>97</v>
      </c>
      <c r="K13" s="207" t="s">
        <v>4</v>
      </c>
      <c r="L13" s="207"/>
      <c r="M13" s="207"/>
      <c r="N13" s="207"/>
      <c r="O13" s="207"/>
      <c r="P13" s="207"/>
      <c r="Q13" s="207" t="s">
        <v>6</v>
      </c>
      <c r="R13" s="207"/>
      <c r="S13" s="207"/>
      <c r="T13" s="207"/>
      <c r="U13" s="207"/>
      <c r="V13" s="221"/>
    </row>
    <row r="14" spans="1:23" ht="57" customHeight="1" x14ac:dyDescent="0.25">
      <c r="A14" s="220"/>
      <c r="B14" s="208"/>
      <c r="C14" s="208"/>
      <c r="D14" s="208"/>
      <c r="E14" s="208"/>
      <c r="F14" s="208"/>
      <c r="G14" s="208"/>
      <c r="H14" s="208"/>
      <c r="I14" s="208"/>
      <c r="J14" s="208"/>
      <c r="K14" s="31" t="s">
        <v>111</v>
      </c>
      <c r="L14" s="31" t="s">
        <v>112</v>
      </c>
      <c r="M14" s="31" t="s">
        <v>113</v>
      </c>
      <c r="N14" s="31" t="s">
        <v>114</v>
      </c>
      <c r="O14" s="31" t="s">
        <v>115</v>
      </c>
      <c r="P14" s="31" t="s">
        <v>5</v>
      </c>
      <c r="Q14" s="31" t="s">
        <v>111</v>
      </c>
      <c r="R14" s="31" t="s">
        <v>112</v>
      </c>
      <c r="S14" s="31" t="s">
        <v>113</v>
      </c>
      <c r="T14" s="31" t="s">
        <v>114</v>
      </c>
      <c r="U14" s="94" t="s">
        <v>115</v>
      </c>
      <c r="V14" s="66" t="s">
        <v>5</v>
      </c>
      <c r="W14" s="89"/>
    </row>
    <row r="15" spans="1:23" ht="49.5" customHeight="1" x14ac:dyDescent="0.25">
      <c r="A15" s="103"/>
      <c r="B15" s="104"/>
      <c r="C15" s="104"/>
      <c r="D15" s="105" t="s">
        <v>2</v>
      </c>
      <c r="E15" s="106" t="s">
        <v>95</v>
      </c>
      <c r="F15" s="106"/>
      <c r="G15" s="106"/>
      <c r="H15" s="106" t="s">
        <v>3</v>
      </c>
      <c r="I15" s="106" t="s">
        <v>3</v>
      </c>
      <c r="J15" s="106" t="s">
        <v>3</v>
      </c>
      <c r="K15" s="106" t="s">
        <v>95</v>
      </c>
      <c r="L15" s="106" t="s">
        <v>95</v>
      </c>
      <c r="M15" s="106" t="s">
        <v>95</v>
      </c>
      <c r="N15" s="106" t="s">
        <v>95</v>
      </c>
      <c r="O15" s="106" t="s">
        <v>95</v>
      </c>
      <c r="P15" s="106" t="s">
        <v>95</v>
      </c>
      <c r="Q15" s="106" t="s">
        <v>3</v>
      </c>
      <c r="R15" s="106" t="s">
        <v>3</v>
      </c>
      <c r="S15" s="106" t="s">
        <v>3</v>
      </c>
      <c r="T15" s="106" t="s">
        <v>3</v>
      </c>
      <c r="U15" s="107" t="s">
        <v>3</v>
      </c>
      <c r="V15" s="108" t="s">
        <v>3</v>
      </c>
      <c r="W15" s="109"/>
    </row>
    <row r="16" spans="1:23" ht="57.75" customHeight="1" x14ac:dyDescent="0.3">
      <c r="A16" s="111"/>
      <c r="B16" s="105" t="s">
        <v>7</v>
      </c>
      <c r="C16" s="105"/>
      <c r="D16" s="112"/>
      <c r="E16" s="106" t="s">
        <v>504</v>
      </c>
      <c r="F16" s="112"/>
      <c r="G16" s="112"/>
      <c r="H16" s="113"/>
      <c r="I16" s="113"/>
      <c r="J16" s="113"/>
      <c r="K16" s="114" t="s">
        <v>221</v>
      </c>
      <c r="L16" s="114" t="s">
        <v>158</v>
      </c>
      <c r="M16" s="114" t="s">
        <v>308</v>
      </c>
      <c r="N16" s="114" t="s">
        <v>356</v>
      </c>
      <c r="O16" s="114" t="s">
        <v>507</v>
      </c>
      <c r="P16" s="114" t="s">
        <v>503</v>
      </c>
      <c r="Q16" s="113">
        <f t="shared" ref="Q16:V16" si="0">Q17+Q75</f>
        <v>386.78164260350002</v>
      </c>
      <c r="R16" s="113">
        <f t="shared" si="0"/>
        <v>399.76824856536405</v>
      </c>
      <c r="S16" s="113">
        <f t="shared" si="0"/>
        <v>505.17824829762685</v>
      </c>
      <c r="T16" s="113">
        <f t="shared" si="0"/>
        <v>466.40111461000004</v>
      </c>
      <c r="U16" s="113">
        <f t="shared" si="0"/>
        <v>410.63562100000001</v>
      </c>
      <c r="V16" s="115">
        <f t="shared" si="0"/>
        <v>2168.7648750764911</v>
      </c>
      <c r="W16" s="109"/>
    </row>
    <row r="17" spans="1:23" ht="75" customHeight="1" x14ac:dyDescent="0.3">
      <c r="A17" s="111">
        <v>1</v>
      </c>
      <c r="B17" s="106" t="s">
        <v>8</v>
      </c>
      <c r="C17" s="106"/>
      <c r="D17" s="112"/>
      <c r="E17" s="106" t="str">
        <f>E18</f>
        <v>105,06 МВА
78,83 км</v>
      </c>
      <c r="F17" s="112"/>
      <c r="G17" s="112"/>
      <c r="H17" s="113"/>
      <c r="I17" s="113"/>
      <c r="J17" s="113"/>
      <c r="K17" s="106" t="str">
        <f t="shared" ref="K17:N17" si="1">K18</f>
        <v>4,87 МВА
15,7 км</v>
      </c>
      <c r="L17" s="106" t="str">
        <f t="shared" si="1"/>
        <v>7,2 МВА
12,2 км</v>
      </c>
      <c r="M17" s="106" t="str">
        <f t="shared" si="1"/>
        <v>17,28 МВА
16,2 км</v>
      </c>
      <c r="N17" s="106" t="str">
        <f t="shared" si="1"/>
        <v>5,51 МВА
10,73 км</v>
      </c>
      <c r="O17" s="106" t="str">
        <f>O18</f>
        <v>62,2 МВА
24,0 км</v>
      </c>
      <c r="P17" s="106" t="str">
        <f>P18</f>
        <v>97,06 МВА
78,83 км</v>
      </c>
      <c r="Q17" s="113">
        <f t="shared" ref="Q17:V17" si="2">Q18+Q68</f>
        <v>65.879854100000003</v>
      </c>
      <c r="R17" s="113">
        <f t="shared" si="2"/>
        <v>156.04181983268001</v>
      </c>
      <c r="S17" s="113">
        <f t="shared" si="2"/>
        <v>232.90979310445121</v>
      </c>
      <c r="T17" s="113">
        <f t="shared" si="2"/>
        <v>222.60059591000001</v>
      </c>
      <c r="U17" s="113">
        <f t="shared" si="2"/>
        <v>182.56961102000002</v>
      </c>
      <c r="V17" s="115">
        <f t="shared" si="2"/>
        <v>860.00167396713118</v>
      </c>
      <c r="W17" s="109"/>
    </row>
    <row r="18" spans="1:23" ht="85.9" customHeight="1" x14ac:dyDescent="0.3">
      <c r="A18" s="116" t="s">
        <v>10</v>
      </c>
      <c r="B18" s="106" t="s">
        <v>9</v>
      </c>
      <c r="C18" s="106"/>
      <c r="D18" s="112"/>
      <c r="E18" s="106" t="s">
        <v>505</v>
      </c>
      <c r="F18" s="117"/>
      <c r="G18" s="112"/>
      <c r="H18" s="113"/>
      <c r="I18" s="113"/>
      <c r="J18" s="113"/>
      <c r="K18" s="106" t="s">
        <v>155</v>
      </c>
      <c r="L18" s="106" t="s">
        <v>156</v>
      </c>
      <c r="M18" s="106" t="s">
        <v>241</v>
      </c>
      <c r="N18" s="106" t="s">
        <v>355</v>
      </c>
      <c r="O18" s="106" t="s">
        <v>501</v>
      </c>
      <c r="P18" s="106" t="s">
        <v>502</v>
      </c>
      <c r="Q18" s="113">
        <f>SUM(Q19:Q49)</f>
        <v>45.879854100000003</v>
      </c>
      <c r="R18" s="113">
        <f>SUM(R19:R49)</f>
        <v>131.04181983268001</v>
      </c>
      <c r="S18" s="113">
        <f>SUM(S19:S49)</f>
        <v>202.90979310445121</v>
      </c>
      <c r="T18" s="113">
        <f>T19+T30+T35+T38+T49+T50</f>
        <v>207.60059591000001</v>
      </c>
      <c r="U18" s="113">
        <f>U19+U30+U35+U38+U48+U49+U50+U54</f>
        <v>117.61561102</v>
      </c>
      <c r="V18" s="115">
        <f>SUM(V19:V54)</f>
        <v>705.04767396713123</v>
      </c>
      <c r="W18" s="109"/>
    </row>
    <row r="19" spans="1:23" ht="88.5" customHeight="1" x14ac:dyDescent="0.25">
      <c r="A19" s="116" t="s">
        <v>15</v>
      </c>
      <c r="B19" s="118" t="s">
        <v>252</v>
      </c>
      <c r="C19" s="119" t="s">
        <v>365</v>
      </c>
      <c r="D19" s="120" t="s">
        <v>16</v>
      </c>
      <c r="E19" s="120" t="str">
        <f>P19</f>
        <v>23,12 МВА
24,3 км</v>
      </c>
      <c r="F19" s="110">
        <v>2020</v>
      </c>
      <c r="G19" s="110">
        <v>2024</v>
      </c>
      <c r="H19" s="121"/>
      <c r="I19" s="121"/>
      <c r="J19" s="121"/>
      <c r="K19" s="120" t="s">
        <v>102</v>
      </c>
      <c r="L19" s="120" t="s">
        <v>142</v>
      </c>
      <c r="M19" s="120" t="s">
        <v>230</v>
      </c>
      <c r="N19" s="120" t="s">
        <v>334</v>
      </c>
      <c r="O19" s="120" t="s">
        <v>506</v>
      </c>
      <c r="P19" s="120" t="s">
        <v>500</v>
      </c>
      <c r="Q19" s="122">
        <v>17.989024400000002</v>
      </c>
      <c r="R19" s="122">
        <v>18.160499999999999</v>
      </c>
      <c r="S19" s="122">
        <v>26</v>
      </c>
      <c r="T19" s="123">
        <f>SUM(T20:T22)</f>
        <v>27.70870665</v>
      </c>
      <c r="U19" s="123">
        <f>SUM(U23:U29)</f>
        <v>31.638473269999999</v>
      </c>
      <c r="V19" s="124">
        <f>Q19+R19+S19+T19+U19</f>
        <v>121.49670431999999</v>
      </c>
      <c r="W19" s="125"/>
    </row>
    <row r="20" spans="1:23" s="54" customFormat="1" ht="88.5" hidden="1" customHeight="1" outlineLevel="1" x14ac:dyDescent="0.3">
      <c r="A20" s="116"/>
      <c r="B20" s="126" t="s">
        <v>244</v>
      </c>
      <c r="C20" s="127"/>
      <c r="D20" s="128"/>
      <c r="E20" s="128"/>
      <c r="F20" s="129">
        <v>2023</v>
      </c>
      <c r="G20" s="129">
        <v>2023</v>
      </c>
      <c r="H20" s="130"/>
      <c r="I20" s="130"/>
      <c r="J20" s="130"/>
      <c r="K20" s="128"/>
      <c r="L20" s="128"/>
      <c r="M20" s="128"/>
      <c r="N20" s="128" t="s">
        <v>311</v>
      </c>
      <c r="O20" s="128"/>
      <c r="P20" s="128"/>
      <c r="Q20" s="131"/>
      <c r="R20" s="131"/>
      <c r="S20" s="131"/>
      <c r="T20" s="132">
        <v>3.5575379900000001</v>
      </c>
      <c r="U20" s="132"/>
      <c r="V20" s="133"/>
      <c r="W20" s="134"/>
    </row>
    <row r="21" spans="1:23" s="54" customFormat="1" ht="88.5" hidden="1" customHeight="1" outlineLevel="1" x14ac:dyDescent="0.3">
      <c r="A21" s="135"/>
      <c r="B21" s="136" t="s">
        <v>271</v>
      </c>
      <c r="C21" s="127"/>
      <c r="D21" s="128"/>
      <c r="E21" s="128"/>
      <c r="F21" s="129">
        <v>2023</v>
      </c>
      <c r="G21" s="129">
        <v>2023</v>
      </c>
      <c r="H21" s="130"/>
      <c r="I21" s="130"/>
      <c r="J21" s="130"/>
      <c r="K21" s="128"/>
      <c r="L21" s="128"/>
      <c r="M21" s="128"/>
      <c r="N21" s="128" t="s">
        <v>310</v>
      </c>
      <c r="O21" s="128"/>
      <c r="P21" s="128"/>
      <c r="Q21" s="131"/>
      <c r="R21" s="131"/>
      <c r="S21" s="131"/>
      <c r="T21" s="137">
        <v>4.3135640000000004</v>
      </c>
      <c r="U21" s="132"/>
      <c r="V21" s="133"/>
      <c r="W21" s="134"/>
    </row>
    <row r="22" spans="1:23" s="54" customFormat="1" ht="102" hidden="1" customHeight="1" outlineLevel="1" x14ac:dyDescent="0.3">
      <c r="A22" s="135"/>
      <c r="B22" s="136" t="s">
        <v>357</v>
      </c>
      <c r="C22" s="127"/>
      <c r="D22" s="128"/>
      <c r="E22" s="128"/>
      <c r="F22" s="129">
        <v>2023</v>
      </c>
      <c r="G22" s="129">
        <v>2023</v>
      </c>
      <c r="H22" s="130"/>
      <c r="I22" s="130"/>
      <c r="J22" s="130"/>
      <c r="K22" s="128"/>
      <c r="L22" s="128"/>
      <c r="M22" s="128"/>
      <c r="N22" s="128" t="s">
        <v>341</v>
      </c>
      <c r="O22" s="128"/>
      <c r="P22" s="128"/>
      <c r="Q22" s="131"/>
      <c r="R22" s="131"/>
      <c r="S22" s="131"/>
      <c r="T22" s="137">
        <v>19.83760466</v>
      </c>
      <c r="U22" s="132"/>
      <c r="V22" s="133"/>
      <c r="W22" s="134"/>
    </row>
    <row r="23" spans="1:23" s="54" customFormat="1" ht="102" customHeight="1" collapsed="1" x14ac:dyDescent="0.3">
      <c r="A23" s="135"/>
      <c r="B23" s="136" t="s">
        <v>452</v>
      </c>
      <c r="C23" s="127"/>
      <c r="D23" s="128"/>
      <c r="E23" s="128"/>
      <c r="F23" s="129">
        <v>2024</v>
      </c>
      <c r="G23" s="129">
        <v>2024</v>
      </c>
      <c r="H23" s="130"/>
      <c r="I23" s="130"/>
      <c r="J23" s="130"/>
      <c r="K23" s="128"/>
      <c r="L23" s="128"/>
      <c r="M23" s="128"/>
      <c r="N23" s="128"/>
      <c r="O23" s="128" t="s">
        <v>426</v>
      </c>
      <c r="P23" s="128"/>
      <c r="Q23" s="131"/>
      <c r="R23" s="131"/>
      <c r="S23" s="131"/>
      <c r="T23" s="137"/>
      <c r="U23" s="132">
        <v>7.7076510000000003</v>
      </c>
      <c r="V23" s="133"/>
      <c r="W23" s="134"/>
    </row>
    <row r="24" spans="1:23" s="54" customFormat="1" ht="69" customHeight="1" x14ac:dyDescent="0.3">
      <c r="A24" s="135"/>
      <c r="B24" s="100" t="s">
        <v>480</v>
      </c>
      <c r="C24" s="127"/>
      <c r="D24" s="128"/>
      <c r="E24" s="128"/>
      <c r="F24" s="129">
        <v>2024</v>
      </c>
      <c r="G24" s="129">
        <v>2024</v>
      </c>
      <c r="H24" s="130"/>
      <c r="I24" s="130"/>
      <c r="J24" s="130"/>
      <c r="K24" s="128"/>
      <c r="L24" s="128"/>
      <c r="M24" s="128"/>
      <c r="N24" s="128"/>
      <c r="O24" s="128" t="s">
        <v>404</v>
      </c>
      <c r="P24" s="128"/>
      <c r="Q24" s="131"/>
      <c r="R24" s="131"/>
      <c r="S24" s="131"/>
      <c r="T24" s="137"/>
      <c r="U24" s="132">
        <v>2.5898150000000002</v>
      </c>
      <c r="V24" s="133"/>
      <c r="W24" s="134"/>
    </row>
    <row r="25" spans="1:23" s="54" customFormat="1" ht="75.75" customHeight="1" x14ac:dyDescent="0.3">
      <c r="A25" s="135"/>
      <c r="B25" s="101" t="s">
        <v>449</v>
      </c>
      <c r="C25" s="127"/>
      <c r="D25" s="128"/>
      <c r="E25" s="128"/>
      <c r="F25" s="129">
        <v>2024</v>
      </c>
      <c r="G25" s="129">
        <v>2024</v>
      </c>
      <c r="H25" s="130"/>
      <c r="I25" s="130"/>
      <c r="J25" s="130"/>
      <c r="K25" s="128"/>
      <c r="L25" s="128"/>
      <c r="M25" s="128"/>
      <c r="N25" s="128"/>
      <c r="O25" s="128"/>
      <c r="P25" s="128"/>
      <c r="Q25" s="131"/>
      <c r="R25" s="131"/>
      <c r="S25" s="131"/>
      <c r="T25" s="137"/>
      <c r="U25" s="132">
        <v>1.203443</v>
      </c>
      <c r="V25" s="133"/>
      <c r="W25" s="134"/>
    </row>
    <row r="26" spans="1:23" s="54" customFormat="1" ht="92.25" customHeight="1" x14ac:dyDescent="0.3">
      <c r="A26" s="135"/>
      <c r="B26" s="136" t="s">
        <v>478</v>
      </c>
      <c r="C26" s="127"/>
      <c r="D26" s="128"/>
      <c r="E26" s="128"/>
      <c r="F26" s="129">
        <v>2024</v>
      </c>
      <c r="G26" s="129">
        <v>2024</v>
      </c>
      <c r="H26" s="130"/>
      <c r="I26" s="130"/>
      <c r="J26" s="130"/>
      <c r="K26" s="128"/>
      <c r="L26" s="128"/>
      <c r="M26" s="128"/>
      <c r="N26" s="128"/>
      <c r="O26" s="128" t="s">
        <v>429</v>
      </c>
      <c r="P26" s="128"/>
      <c r="Q26" s="131"/>
      <c r="R26" s="131"/>
      <c r="S26" s="131"/>
      <c r="T26" s="137"/>
      <c r="U26" s="132">
        <v>1.7379571700000001</v>
      </c>
      <c r="V26" s="133"/>
      <c r="W26" s="134"/>
    </row>
    <row r="27" spans="1:23" s="54" customFormat="1" ht="85.5" customHeight="1" x14ac:dyDescent="0.3">
      <c r="A27" s="135"/>
      <c r="B27" s="136" t="s">
        <v>450</v>
      </c>
      <c r="C27" s="127"/>
      <c r="D27" s="128"/>
      <c r="E27" s="128"/>
      <c r="F27" s="129">
        <v>2024</v>
      </c>
      <c r="G27" s="129">
        <v>2024</v>
      </c>
      <c r="H27" s="130"/>
      <c r="I27" s="130"/>
      <c r="J27" s="130"/>
      <c r="K27" s="128"/>
      <c r="L27" s="128"/>
      <c r="M27" s="128"/>
      <c r="N27" s="128"/>
      <c r="O27" s="128" t="s">
        <v>427</v>
      </c>
      <c r="P27" s="128"/>
      <c r="Q27" s="131"/>
      <c r="R27" s="131"/>
      <c r="S27" s="131"/>
      <c r="T27" s="137"/>
      <c r="U27" s="132">
        <v>1.9996850000000002</v>
      </c>
      <c r="V27" s="133"/>
      <c r="W27" s="134"/>
    </row>
    <row r="28" spans="1:23" s="54" customFormat="1" ht="90" customHeight="1" x14ac:dyDescent="0.3">
      <c r="A28" s="135"/>
      <c r="B28" s="136" t="s">
        <v>451</v>
      </c>
      <c r="C28" s="127"/>
      <c r="D28" s="128"/>
      <c r="E28" s="128"/>
      <c r="F28" s="129">
        <v>2024</v>
      </c>
      <c r="G28" s="129">
        <v>2024</v>
      </c>
      <c r="H28" s="130"/>
      <c r="I28" s="130"/>
      <c r="J28" s="130"/>
      <c r="K28" s="128"/>
      <c r="L28" s="128"/>
      <c r="M28" s="128"/>
      <c r="N28" s="128"/>
      <c r="O28" s="128" t="s">
        <v>428</v>
      </c>
      <c r="P28" s="128"/>
      <c r="Q28" s="131"/>
      <c r="R28" s="131"/>
      <c r="S28" s="131"/>
      <c r="T28" s="137"/>
      <c r="U28" s="132">
        <v>15.643922099999999</v>
      </c>
      <c r="V28" s="133"/>
      <c r="W28" s="134"/>
    </row>
    <row r="29" spans="1:23" s="54" customFormat="1" ht="80.25" customHeight="1" x14ac:dyDescent="0.3">
      <c r="A29" s="135"/>
      <c r="B29" s="136" t="s">
        <v>499</v>
      </c>
      <c r="C29" s="127"/>
      <c r="D29" s="128"/>
      <c r="E29" s="128"/>
      <c r="F29" s="129">
        <v>2024</v>
      </c>
      <c r="G29" s="129">
        <v>2024</v>
      </c>
      <c r="H29" s="130"/>
      <c r="I29" s="130"/>
      <c r="J29" s="130"/>
      <c r="K29" s="128"/>
      <c r="L29" s="128"/>
      <c r="M29" s="128"/>
      <c r="N29" s="128"/>
      <c r="O29" s="128" t="s">
        <v>280</v>
      </c>
      <c r="P29" s="128"/>
      <c r="Q29" s="131"/>
      <c r="R29" s="131"/>
      <c r="S29" s="131"/>
      <c r="T29" s="137"/>
      <c r="U29" s="132">
        <v>0.75600000000000001</v>
      </c>
      <c r="V29" s="133"/>
      <c r="W29" s="134"/>
    </row>
    <row r="30" spans="1:23" ht="88.5" customHeight="1" x14ac:dyDescent="0.25">
      <c r="A30" s="116" t="s">
        <v>18</v>
      </c>
      <c r="B30" s="118" t="s">
        <v>17</v>
      </c>
      <c r="C30" s="119" t="s">
        <v>366</v>
      </c>
      <c r="D30" s="120" t="s">
        <v>16</v>
      </c>
      <c r="E30" s="120" t="str">
        <f>P30</f>
        <v>11,6 МВА
12,1 км</v>
      </c>
      <c r="F30" s="110">
        <v>2020</v>
      </c>
      <c r="G30" s="110">
        <v>2023</v>
      </c>
      <c r="H30" s="121"/>
      <c r="I30" s="121"/>
      <c r="J30" s="121"/>
      <c r="K30" s="120" t="s">
        <v>103</v>
      </c>
      <c r="L30" s="120" t="s">
        <v>141</v>
      </c>
      <c r="M30" s="120" t="s">
        <v>225</v>
      </c>
      <c r="N30" s="120" t="s">
        <v>275</v>
      </c>
      <c r="O30" s="120"/>
      <c r="P30" s="120" t="s">
        <v>411</v>
      </c>
      <c r="Q30" s="122">
        <v>8.2472742000000014</v>
      </c>
      <c r="R30" s="122">
        <v>7.8474901408000015</v>
      </c>
      <c r="S30" s="122">
        <v>12.033001051999999</v>
      </c>
      <c r="T30" s="123">
        <f>SUM(T31:T34)</f>
        <v>11.748471839999999</v>
      </c>
      <c r="U30" s="123"/>
      <c r="V30" s="124">
        <f>Q30+R30+S30+T30+U30</f>
        <v>39.876237232800001</v>
      </c>
      <c r="W30" s="138"/>
    </row>
    <row r="31" spans="1:23" s="54" customFormat="1" ht="108" hidden="1" customHeight="1" outlineLevel="1" x14ac:dyDescent="0.3">
      <c r="A31" s="139"/>
      <c r="B31" s="126" t="s">
        <v>273</v>
      </c>
      <c r="C31" s="127"/>
      <c r="D31" s="128"/>
      <c r="E31" s="128"/>
      <c r="F31" s="129"/>
      <c r="G31" s="129"/>
      <c r="H31" s="130"/>
      <c r="I31" s="130"/>
      <c r="J31" s="130"/>
      <c r="K31" s="128"/>
      <c r="L31" s="128"/>
      <c r="M31" s="128"/>
      <c r="N31" s="128" t="s">
        <v>272</v>
      </c>
      <c r="O31" s="128"/>
      <c r="P31" s="128"/>
      <c r="Q31" s="131"/>
      <c r="R31" s="131"/>
      <c r="S31" s="131"/>
      <c r="T31" s="132">
        <v>4.5663204899999998</v>
      </c>
      <c r="U31" s="132"/>
      <c r="V31" s="133"/>
      <c r="W31" s="134"/>
    </row>
    <row r="32" spans="1:23" s="54" customFormat="1" ht="107.25" hidden="1" customHeight="1" outlineLevel="1" x14ac:dyDescent="0.3">
      <c r="A32" s="139"/>
      <c r="B32" s="126" t="s">
        <v>274</v>
      </c>
      <c r="C32" s="127"/>
      <c r="D32" s="128"/>
      <c r="E32" s="128"/>
      <c r="F32" s="129"/>
      <c r="G32" s="129"/>
      <c r="H32" s="130"/>
      <c r="I32" s="130"/>
      <c r="J32" s="130"/>
      <c r="K32" s="128"/>
      <c r="L32" s="128"/>
      <c r="M32" s="128"/>
      <c r="N32" s="128" t="s">
        <v>272</v>
      </c>
      <c r="O32" s="128"/>
      <c r="P32" s="128"/>
      <c r="Q32" s="131"/>
      <c r="R32" s="131"/>
      <c r="S32" s="131"/>
      <c r="T32" s="132">
        <v>4.9350723300000006</v>
      </c>
      <c r="U32" s="132"/>
      <c r="V32" s="133"/>
      <c r="W32" s="134"/>
    </row>
    <row r="33" spans="1:23" s="54" customFormat="1" ht="113.25" hidden="1" customHeight="1" outlineLevel="1" x14ac:dyDescent="0.3">
      <c r="A33" s="139"/>
      <c r="B33" s="126" t="s">
        <v>245</v>
      </c>
      <c r="C33" s="127"/>
      <c r="D33" s="128"/>
      <c r="E33" s="128"/>
      <c r="F33" s="129"/>
      <c r="G33" s="129"/>
      <c r="H33" s="130"/>
      <c r="I33" s="130"/>
      <c r="J33" s="130"/>
      <c r="K33" s="128"/>
      <c r="L33" s="128"/>
      <c r="M33" s="128"/>
      <c r="N33" s="128" t="s">
        <v>264</v>
      </c>
      <c r="O33" s="128"/>
      <c r="P33" s="128"/>
      <c r="Q33" s="131"/>
      <c r="R33" s="131"/>
      <c r="S33" s="131"/>
      <c r="T33" s="132">
        <v>1.0791291000000001</v>
      </c>
      <c r="U33" s="132"/>
      <c r="V33" s="133"/>
      <c r="W33" s="134"/>
    </row>
    <row r="34" spans="1:23" s="54" customFormat="1" ht="104.25" hidden="1" customHeight="1" outlineLevel="1" x14ac:dyDescent="0.25">
      <c r="A34" s="139"/>
      <c r="B34" s="136" t="s">
        <v>246</v>
      </c>
      <c r="C34" s="136"/>
      <c r="D34" s="128"/>
      <c r="E34" s="128"/>
      <c r="F34" s="129"/>
      <c r="G34" s="129"/>
      <c r="H34" s="130"/>
      <c r="I34" s="130"/>
      <c r="J34" s="130"/>
      <c r="K34" s="128"/>
      <c r="L34" s="128"/>
      <c r="M34" s="128"/>
      <c r="N34" s="128" t="s">
        <v>276</v>
      </c>
      <c r="O34" s="128"/>
      <c r="P34" s="128"/>
      <c r="Q34" s="131"/>
      <c r="R34" s="131"/>
      <c r="S34" s="131"/>
      <c r="T34" s="132">
        <v>1.1679499200000001</v>
      </c>
      <c r="U34" s="132"/>
      <c r="V34" s="133"/>
      <c r="W34" s="134"/>
    </row>
    <row r="35" spans="1:23" ht="88.5" customHeight="1" collapsed="1" x14ac:dyDescent="0.25">
      <c r="A35" s="116" t="s">
        <v>20</v>
      </c>
      <c r="B35" s="118" t="s">
        <v>477</v>
      </c>
      <c r="C35" s="119" t="s">
        <v>367</v>
      </c>
      <c r="D35" s="120" t="s">
        <v>16</v>
      </c>
      <c r="E35" s="120" t="str">
        <f>P35</f>
        <v>3,87 МВА
9,24 км</v>
      </c>
      <c r="F35" s="110">
        <v>2020</v>
      </c>
      <c r="G35" s="110">
        <v>2024</v>
      </c>
      <c r="H35" s="121"/>
      <c r="I35" s="121"/>
      <c r="J35" s="140"/>
      <c r="K35" s="120" t="s">
        <v>116</v>
      </c>
      <c r="L35" s="120" t="s">
        <v>140</v>
      </c>
      <c r="M35" s="120" t="s">
        <v>242</v>
      </c>
      <c r="N35" s="120"/>
      <c r="O35" s="120" t="s">
        <v>508</v>
      </c>
      <c r="P35" s="120" t="s">
        <v>509</v>
      </c>
      <c r="Q35" s="122">
        <v>9.3962813000000001</v>
      </c>
      <c r="R35" s="122">
        <v>9.8097176772000001</v>
      </c>
      <c r="S35" s="122">
        <v>15.447490999999999</v>
      </c>
      <c r="T35" s="123">
        <v>0</v>
      </c>
      <c r="U35" s="123">
        <v>2</v>
      </c>
      <c r="V35" s="124">
        <f>Q35+R35+S35+T35+U35</f>
        <v>36.653489977199996</v>
      </c>
      <c r="W35" s="138"/>
    </row>
    <row r="36" spans="1:23" ht="73.5" customHeight="1" x14ac:dyDescent="0.25">
      <c r="A36" s="116"/>
      <c r="B36" s="141" t="s">
        <v>453</v>
      </c>
      <c r="C36" s="119"/>
      <c r="D36" s="120"/>
      <c r="E36" s="120"/>
      <c r="F36" s="110"/>
      <c r="G36" s="110"/>
      <c r="H36" s="121"/>
      <c r="I36" s="121"/>
      <c r="J36" s="140"/>
      <c r="K36" s="120"/>
      <c r="L36" s="120"/>
      <c r="M36" s="120"/>
      <c r="N36" s="120"/>
      <c r="O36" s="128" t="s">
        <v>431</v>
      </c>
      <c r="P36" s="120"/>
      <c r="Q36" s="122"/>
      <c r="R36" s="122"/>
      <c r="S36" s="122"/>
      <c r="T36" s="123"/>
      <c r="U36" s="132">
        <v>1.5699829999999999</v>
      </c>
      <c r="V36" s="124"/>
      <c r="W36" s="142"/>
    </row>
    <row r="37" spans="1:23" ht="61.5" customHeight="1" x14ac:dyDescent="0.25">
      <c r="A37" s="116"/>
      <c r="B37" s="141" t="s">
        <v>454</v>
      </c>
      <c r="C37" s="119"/>
      <c r="D37" s="120"/>
      <c r="E37" s="120"/>
      <c r="F37" s="110"/>
      <c r="G37" s="110"/>
      <c r="H37" s="121"/>
      <c r="I37" s="121"/>
      <c r="J37" s="140"/>
      <c r="K37" s="120"/>
      <c r="L37" s="120"/>
      <c r="M37" s="120"/>
      <c r="N37" s="120"/>
      <c r="O37" s="128" t="s">
        <v>430</v>
      </c>
      <c r="P37" s="120"/>
      <c r="Q37" s="122"/>
      <c r="R37" s="122"/>
      <c r="S37" s="122"/>
      <c r="T37" s="123"/>
      <c r="U37" s="123">
        <v>0.43001699999999998</v>
      </c>
      <c r="V37" s="124"/>
      <c r="W37" s="138"/>
    </row>
    <row r="38" spans="1:23" ht="88.5" customHeight="1" x14ac:dyDescent="0.25">
      <c r="A38" s="116" t="s">
        <v>21</v>
      </c>
      <c r="B38" s="118" t="s">
        <v>22</v>
      </c>
      <c r="C38" s="119" t="s">
        <v>368</v>
      </c>
      <c r="D38" s="120" t="s">
        <v>16</v>
      </c>
      <c r="E38" s="120" t="str">
        <f>P38</f>
        <v xml:space="preserve">6,22 МВА
11,08 км </v>
      </c>
      <c r="F38" s="110">
        <v>2020</v>
      </c>
      <c r="G38" s="110">
        <v>2023</v>
      </c>
      <c r="H38" s="121"/>
      <c r="I38" s="121"/>
      <c r="J38" s="122"/>
      <c r="K38" s="120" t="s">
        <v>103</v>
      </c>
      <c r="L38" s="120" t="s">
        <v>143</v>
      </c>
      <c r="M38" s="120" t="s">
        <v>235</v>
      </c>
      <c r="N38" s="120" t="s">
        <v>335</v>
      </c>
      <c r="O38" s="120"/>
      <c r="P38" s="120" t="s">
        <v>418</v>
      </c>
      <c r="Q38" s="122">
        <v>8.2472742000000014</v>
      </c>
      <c r="R38" s="122">
        <v>4.7279999999999998</v>
      </c>
      <c r="S38" s="122">
        <v>11.989001052451201</v>
      </c>
      <c r="T38" s="123">
        <f>SUM(T39:T47)</f>
        <v>17.272868110000001</v>
      </c>
      <c r="U38" s="123"/>
      <c r="V38" s="124">
        <f>Q38+R38+S38+T38+U38</f>
        <v>42.237143362451206</v>
      </c>
      <c r="W38" s="138"/>
    </row>
    <row r="39" spans="1:23" s="54" customFormat="1" ht="88.5" hidden="1" customHeight="1" outlineLevel="1" x14ac:dyDescent="0.3">
      <c r="A39" s="139"/>
      <c r="B39" s="101" t="s">
        <v>247</v>
      </c>
      <c r="C39" s="127"/>
      <c r="D39" s="128"/>
      <c r="E39" s="128"/>
      <c r="F39" s="129"/>
      <c r="G39" s="129"/>
      <c r="H39" s="130"/>
      <c r="I39" s="130"/>
      <c r="J39" s="128"/>
      <c r="K39" s="128"/>
      <c r="L39" s="128"/>
      <c r="M39" s="128"/>
      <c r="N39" s="128" t="s">
        <v>277</v>
      </c>
      <c r="O39" s="128"/>
      <c r="P39" s="128"/>
      <c r="Q39" s="131"/>
      <c r="R39" s="131"/>
      <c r="S39" s="131"/>
      <c r="T39" s="132">
        <v>3.3826749999999999</v>
      </c>
      <c r="U39" s="132"/>
      <c r="V39" s="133"/>
      <c r="W39" s="134"/>
    </row>
    <row r="40" spans="1:23" s="54" customFormat="1" ht="88.5" hidden="1" customHeight="1" outlineLevel="1" x14ac:dyDescent="0.25">
      <c r="A40" s="135"/>
      <c r="B40" s="101" t="s">
        <v>279</v>
      </c>
      <c r="C40" s="101"/>
      <c r="D40" s="128"/>
      <c r="E40" s="128"/>
      <c r="F40" s="129"/>
      <c r="G40" s="129"/>
      <c r="H40" s="130"/>
      <c r="I40" s="130"/>
      <c r="J40" s="128"/>
      <c r="K40" s="128"/>
      <c r="L40" s="128"/>
      <c r="M40" s="128"/>
      <c r="N40" s="128" t="s">
        <v>278</v>
      </c>
      <c r="O40" s="128"/>
      <c r="P40" s="128"/>
      <c r="Q40" s="131"/>
      <c r="R40" s="131"/>
      <c r="S40" s="131"/>
      <c r="T40" s="132">
        <v>6.9082690000000007</v>
      </c>
      <c r="U40" s="132"/>
      <c r="V40" s="133"/>
      <c r="W40" s="134"/>
    </row>
    <row r="41" spans="1:23" s="54" customFormat="1" ht="88.5" hidden="1" customHeight="1" outlineLevel="1" x14ac:dyDescent="0.25">
      <c r="A41" s="139"/>
      <c r="B41" s="101" t="s">
        <v>248</v>
      </c>
      <c r="C41" s="101"/>
      <c r="D41" s="128"/>
      <c r="E41" s="128"/>
      <c r="F41" s="129"/>
      <c r="G41" s="129"/>
      <c r="H41" s="130"/>
      <c r="I41" s="130"/>
      <c r="J41" s="128"/>
      <c r="K41" s="128"/>
      <c r="L41" s="128"/>
      <c r="M41" s="128"/>
      <c r="N41" s="128" t="s">
        <v>280</v>
      </c>
      <c r="O41" s="128"/>
      <c r="P41" s="128"/>
      <c r="Q41" s="131"/>
      <c r="R41" s="131"/>
      <c r="S41" s="131"/>
      <c r="T41" s="132">
        <v>0.24251671</v>
      </c>
      <c r="U41" s="132"/>
      <c r="V41" s="133"/>
      <c r="W41" s="134"/>
    </row>
    <row r="42" spans="1:23" s="54" customFormat="1" ht="88.5" hidden="1" customHeight="1" outlineLevel="1" x14ac:dyDescent="0.25">
      <c r="A42" s="139"/>
      <c r="B42" s="101" t="s">
        <v>249</v>
      </c>
      <c r="C42" s="101"/>
      <c r="D42" s="128"/>
      <c r="E42" s="128"/>
      <c r="F42" s="129"/>
      <c r="G42" s="129"/>
      <c r="H42" s="130"/>
      <c r="I42" s="130"/>
      <c r="J42" s="128"/>
      <c r="K42" s="128"/>
      <c r="L42" s="128"/>
      <c r="M42" s="128"/>
      <c r="N42" s="128" t="s">
        <v>281</v>
      </c>
      <c r="O42" s="128"/>
      <c r="P42" s="128"/>
      <c r="Q42" s="131"/>
      <c r="R42" s="131"/>
      <c r="S42" s="131"/>
      <c r="T42" s="132">
        <v>0.31231304999999998</v>
      </c>
      <c r="U42" s="132"/>
      <c r="V42" s="133"/>
      <c r="W42" s="134"/>
    </row>
    <row r="43" spans="1:23" s="54" customFormat="1" ht="88.5" hidden="1" customHeight="1" outlineLevel="1" x14ac:dyDescent="0.25">
      <c r="A43" s="139"/>
      <c r="B43" s="101" t="s">
        <v>250</v>
      </c>
      <c r="C43" s="101"/>
      <c r="D43" s="128"/>
      <c r="E43" s="128"/>
      <c r="F43" s="129"/>
      <c r="G43" s="129"/>
      <c r="H43" s="130"/>
      <c r="I43" s="130"/>
      <c r="J43" s="128"/>
      <c r="K43" s="128"/>
      <c r="L43" s="128"/>
      <c r="M43" s="128"/>
      <c r="N43" s="128" t="s">
        <v>282</v>
      </c>
      <c r="O43" s="128"/>
      <c r="P43" s="128"/>
      <c r="Q43" s="131"/>
      <c r="R43" s="131"/>
      <c r="S43" s="131"/>
      <c r="T43" s="132">
        <v>0.55863430000000003</v>
      </c>
      <c r="U43" s="132"/>
      <c r="V43" s="133"/>
      <c r="W43" s="134"/>
    </row>
    <row r="44" spans="1:23" s="54" customFormat="1" ht="88.5" hidden="1" customHeight="1" outlineLevel="1" x14ac:dyDescent="0.25">
      <c r="A44" s="135"/>
      <c r="B44" s="101" t="s">
        <v>284</v>
      </c>
      <c r="C44" s="101"/>
      <c r="D44" s="128"/>
      <c r="E44" s="128"/>
      <c r="F44" s="129"/>
      <c r="G44" s="129"/>
      <c r="H44" s="130"/>
      <c r="I44" s="130"/>
      <c r="J44" s="128"/>
      <c r="K44" s="128"/>
      <c r="L44" s="128"/>
      <c r="M44" s="128"/>
      <c r="N44" s="128" t="s">
        <v>283</v>
      </c>
      <c r="O44" s="128"/>
      <c r="P44" s="128"/>
      <c r="Q44" s="131"/>
      <c r="R44" s="131"/>
      <c r="S44" s="131"/>
      <c r="T44" s="132">
        <v>2.7659619499999999</v>
      </c>
      <c r="U44" s="132"/>
      <c r="V44" s="133"/>
      <c r="W44" s="134"/>
    </row>
    <row r="45" spans="1:23" s="54" customFormat="1" ht="88.5" hidden="1" customHeight="1" outlineLevel="1" x14ac:dyDescent="0.25">
      <c r="A45" s="139"/>
      <c r="B45" s="101" t="s">
        <v>251</v>
      </c>
      <c r="C45" s="101"/>
      <c r="D45" s="128"/>
      <c r="E45" s="128"/>
      <c r="F45" s="129"/>
      <c r="G45" s="129"/>
      <c r="H45" s="130"/>
      <c r="I45" s="130"/>
      <c r="J45" s="128"/>
      <c r="K45" s="128"/>
      <c r="L45" s="128"/>
      <c r="M45" s="128"/>
      <c r="N45" s="128" t="s">
        <v>265</v>
      </c>
      <c r="O45" s="128"/>
      <c r="P45" s="128"/>
      <c r="Q45" s="131"/>
      <c r="R45" s="131"/>
      <c r="S45" s="131"/>
      <c r="T45" s="132">
        <v>0.73305096999999997</v>
      </c>
      <c r="U45" s="132"/>
      <c r="V45" s="133"/>
      <c r="W45" s="134"/>
    </row>
    <row r="46" spans="1:23" s="54" customFormat="1" ht="88.5" hidden="1" customHeight="1" outlineLevel="1" x14ac:dyDescent="0.25">
      <c r="A46" s="135"/>
      <c r="B46" s="101" t="s">
        <v>286</v>
      </c>
      <c r="C46" s="101"/>
      <c r="D46" s="128"/>
      <c r="E46" s="128"/>
      <c r="F46" s="129"/>
      <c r="G46" s="129"/>
      <c r="H46" s="130"/>
      <c r="I46" s="130"/>
      <c r="J46" s="128"/>
      <c r="K46" s="128"/>
      <c r="L46" s="128"/>
      <c r="M46" s="128"/>
      <c r="N46" s="128" t="s">
        <v>285</v>
      </c>
      <c r="O46" s="128"/>
      <c r="P46" s="128"/>
      <c r="Q46" s="131"/>
      <c r="R46" s="131"/>
      <c r="S46" s="131"/>
      <c r="T46" s="132">
        <v>0.84811713</v>
      </c>
      <c r="U46" s="132"/>
      <c r="V46" s="133"/>
      <c r="W46" s="134"/>
    </row>
    <row r="47" spans="1:23" s="54" customFormat="1" ht="106.5" hidden="1" customHeight="1" outlineLevel="1" x14ac:dyDescent="0.25">
      <c r="A47" s="135"/>
      <c r="B47" s="136" t="s">
        <v>358</v>
      </c>
      <c r="C47" s="136"/>
      <c r="D47" s="128"/>
      <c r="E47" s="128"/>
      <c r="F47" s="129"/>
      <c r="G47" s="129"/>
      <c r="H47" s="130"/>
      <c r="I47" s="130"/>
      <c r="J47" s="128"/>
      <c r="K47" s="128"/>
      <c r="L47" s="128"/>
      <c r="M47" s="128"/>
      <c r="N47" s="128" t="s">
        <v>269</v>
      </c>
      <c r="O47" s="128"/>
      <c r="P47" s="128"/>
      <c r="Q47" s="131"/>
      <c r="R47" s="131"/>
      <c r="S47" s="131"/>
      <c r="T47" s="132">
        <v>1.5213300000000001</v>
      </c>
      <c r="U47" s="132"/>
      <c r="V47" s="133"/>
      <c r="W47" s="134"/>
    </row>
    <row r="48" spans="1:23" s="54" customFormat="1" ht="180" customHeight="1" collapsed="1" x14ac:dyDescent="0.25">
      <c r="A48" s="143" t="s">
        <v>329</v>
      </c>
      <c r="B48" s="144" t="s">
        <v>330</v>
      </c>
      <c r="C48" s="119" t="s">
        <v>386</v>
      </c>
      <c r="D48" s="120" t="s">
        <v>16</v>
      </c>
      <c r="E48" s="120" t="s">
        <v>351</v>
      </c>
      <c r="F48" s="110">
        <v>2024</v>
      </c>
      <c r="G48" s="110">
        <v>2026</v>
      </c>
      <c r="H48" s="121"/>
      <c r="I48" s="121"/>
      <c r="J48" s="122"/>
      <c r="K48" s="128"/>
      <c r="L48" s="128"/>
      <c r="M48" s="128"/>
      <c r="N48" s="128"/>
      <c r="O48" s="120" t="s">
        <v>523</v>
      </c>
      <c r="P48" s="120" t="str">
        <f>O48</f>
        <v>выполнение ПИР, общестроительных и монтажных работ по врем.эл.снабжению</v>
      </c>
      <c r="Q48" s="131"/>
      <c r="R48" s="131"/>
      <c r="S48" s="131"/>
      <c r="T48" s="132"/>
      <c r="U48" s="123">
        <v>8.8000000000000007</v>
      </c>
      <c r="V48" s="124">
        <f>U48</f>
        <v>8.8000000000000007</v>
      </c>
      <c r="W48" s="134"/>
    </row>
    <row r="49" spans="1:23" ht="88.5" customHeight="1" x14ac:dyDescent="0.25">
      <c r="A49" s="116" t="s">
        <v>23</v>
      </c>
      <c r="B49" s="118" t="s">
        <v>137</v>
      </c>
      <c r="C49" s="145" t="s">
        <v>369</v>
      </c>
      <c r="D49" s="120" t="s">
        <v>16</v>
      </c>
      <c r="E49" s="120" t="str">
        <f>P49</f>
        <v>50 МВА
2-х цепная ВЛ-35кВ по 10,8 км</v>
      </c>
      <c r="F49" s="120">
        <v>2019</v>
      </c>
      <c r="G49" s="120">
        <v>2024</v>
      </c>
      <c r="H49" s="121"/>
      <c r="I49" s="121"/>
      <c r="J49" s="123"/>
      <c r="K49" s="120" t="s">
        <v>134</v>
      </c>
      <c r="L49" s="120"/>
      <c r="M49" s="144"/>
      <c r="N49" s="120"/>
      <c r="O49" s="120" t="s">
        <v>224</v>
      </c>
      <c r="P49" s="120" t="str">
        <f>O49</f>
        <v>50 МВА
2-х цепная ВЛ-35кВ по 10,8 км</v>
      </c>
      <c r="Q49" s="122">
        <v>2</v>
      </c>
      <c r="R49" s="122">
        <v>90.496112014679994</v>
      </c>
      <c r="S49" s="122">
        <v>137.44030000000001</v>
      </c>
      <c r="T49" s="122">
        <v>149.29567077999999</v>
      </c>
      <c r="U49" s="123">
        <f>85.82213675-13.675</f>
        <v>72.147136750000001</v>
      </c>
      <c r="V49" s="124">
        <f>Q49+R49+S49+T49+U49</f>
        <v>451.37921954467998</v>
      </c>
      <c r="W49" s="146"/>
    </row>
    <row r="50" spans="1:23" ht="88.5" customHeight="1" x14ac:dyDescent="0.25">
      <c r="A50" s="116" t="s">
        <v>327</v>
      </c>
      <c r="B50" s="118" t="s">
        <v>336</v>
      </c>
      <c r="C50" s="145" t="s">
        <v>387</v>
      </c>
      <c r="D50" s="120" t="s">
        <v>16</v>
      </c>
      <c r="E50" s="120" t="str">
        <f>P50</f>
        <v>0,25 МВА
0,51 км</v>
      </c>
      <c r="F50" s="120">
        <v>2023</v>
      </c>
      <c r="G50" s="120">
        <v>2024</v>
      </c>
      <c r="H50" s="123"/>
      <c r="I50" s="123"/>
      <c r="J50" s="123"/>
      <c r="K50" s="120"/>
      <c r="L50" s="120"/>
      <c r="M50" s="120"/>
      <c r="N50" s="120" t="s">
        <v>328</v>
      </c>
      <c r="O50" s="120" t="s">
        <v>347</v>
      </c>
      <c r="P50" s="120" t="s">
        <v>348</v>
      </c>
      <c r="Q50" s="123"/>
      <c r="R50" s="123"/>
      <c r="S50" s="123"/>
      <c r="T50" s="123">
        <f>T51+T52</f>
        <v>1.5748785299999999</v>
      </c>
      <c r="U50" s="123">
        <f>U53</f>
        <v>0.43000099999999997</v>
      </c>
      <c r="V50" s="147">
        <f>T50+U50</f>
        <v>2.0048795299999997</v>
      </c>
      <c r="W50" s="138"/>
    </row>
    <row r="51" spans="1:23" s="149" customFormat="1" ht="88.5" hidden="1" customHeight="1" outlineLevel="1" x14ac:dyDescent="0.25">
      <c r="A51" s="139"/>
      <c r="B51" s="126" t="s">
        <v>337</v>
      </c>
      <c r="C51" s="126"/>
      <c r="D51" s="128"/>
      <c r="E51" s="128"/>
      <c r="F51" s="128">
        <v>2023</v>
      </c>
      <c r="G51" s="128">
        <v>2023</v>
      </c>
      <c r="H51" s="132"/>
      <c r="I51" s="132"/>
      <c r="J51" s="101"/>
      <c r="K51" s="128"/>
      <c r="L51" s="128"/>
      <c r="M51" s="128"/>
      <c r="N51" s="128" t="s">
        <v>325</v>
      </c>
      <c r="O51" s="128"/>
      <c r="P51" s="128"/>
      <c r="Q51" s="131"/>
      <c r="R51" s="131"/>
      <c r="S51" s="130"/>
      <c r="T51" s="132">
        <v>0.54878700000000002</v>
      </c>
      <c r="U51" s="132"/>
      <c r="V51" s="148"/>
      <c r="W51" s="134"/>
    </row>
    <row r="52" spans="1:23" s="149" customFormat="1" ht="88.5" hidden="1" customHeight="1" outlineLevel="1" x14ac:dyDescent="0.25">
      <c r="A52" s="139"/>
      <c r="B52" s="126" t="s">
        <v>338</v>
      </c>
      <c r="C52" s="126"/>
      <c r="D52" s="128"/>
      <c r="E52" s="128"/>
      <c r="F52" s="128">
        <v>2023</v>
      </c>
      <c r="G52" s="128">
        <v>2023</v>
      </c>
      <c r="H52" s="132"/>
      <c r="I52" s="132"/>
      <c r="J52" s="101"/>
      <c r="K52" s="128"/>
      <c r="L52" s="128"/>
      <c r="M52" s="128"/>
      <c r="N52" s="128" t="s">
        <v>326</v>
      </c>
      <c r="O52" s="128"/>
      <c r="P52" s="128"/>
      <c r="Q52" s="131"/>
      <c r="R52" s="131"/>
      <c r="S52" s="130"/>
      <c r="T52" s="132">
        <v>1.02609153</v>
      </c>
      <c r="U52" s="132"/>
      <c r="V52" s="148"/>
      <c r="W52" s="134"/>
    </row>
    <row r="53" spans="1:23" s="149" customFormat="1" ht="62.25" customHeight="1" collapsed="1" x14ac:dyDescent="0.25">
      <c r="A53" s="139"/>
      <c r="B53" s="126" t="s">
        <v>455</v>
      </c>
      <c r="C53" s="126"/>
      <c r="D53" s="128"/>
      <c r="E53" s="128"/>
      <c r="F53" s="128">
        <v>2024</v>
      </c>
      <c r="G53" s="128">
        <v>2024</v>
      </c>
      <c r="H53" s="132"/>
      <c r="I53" s="132"/>
      <c r="J53" s="101"/>
      <c r="K53" s="128"/>
      <c r="L53" s="128"/>
      <c r="M53" s="128"/>
      <c r="N53" s="128"/>
      <c r="O53" s="128" t="s">
        <v>432</v>
      </c>
      <c r="P53" s="128"/>
      <c r="Q53" s="131"/>
      <c r="R53" s="131"/>
      <c r="S53" s="130"/>
      <c r="T53" s="132"/>
      <c r="U53" s="132">
        <v>0.43000099999999997</v>
      </c>
      <c r="V53" s="148"/>
      <c r="W53" s="134"/>
    </row>
    <row r="54" spans="1:23" s="152" customFormat="1" ht="88.5" customHeight="1" x14ac:dyDescent="0.25">
      <c r="A54" s="116" t="s">
        <v>398</v>
      </c>
      <c r="B54" s="118" t="s">
        <v>433</v>
      </c>
      <c r="C54" s="150" t="s">
        <v>403</v>
      </c>
      <c r="D54" s="120" t="s">
        <v>16</v>
      </c>
      <c r="E54" s="120" t="str">
        <f>P54</f>
        <v>2 МВА</v>
      </c>
      <c r="F54" s="120">
        <v>2024</v>
      </c>
      <c r="G54" s="120">
        <v>2024</v>
      </c>
      <c r="H54" s="123"/>
      <c r="I54" s="123"/>
      <c r="J54" s="151"/>
      <c r="K54" s="120"/>
      <c r="L54" s="120"/>
      <c r="M54" s="120"/>
      <c r="N54" s="120"/>
      <c r="O54" s="120" t="s">
        <v>404</v>
      </c>
      <c r="P54" s="120" t="str">
        <f>O54</f>
        <v>2 МВА</v>
      </c>
      <c r="Q54" s="122"/>
      <c r="R54" s="122"/>
      <c r="S54" s="121"/>
      <c r="T54" s="123"/>
      <c r="U54" s="123">
        <f>U55</f>
        <v>2.6</v>
      </c>
      <c r="V54" s="147">
        <f>U54</f>
        <v>2.6</v>
      </c>
      <c r="W54" s="138"/>
    </row>
    <row r="55" spans="1:23" s="152" customFormat="1" ht="63.75" customHeight="1" x14ac:dyDescent="0.25">
      <c r="A55" s="116"/>
      <c r="B55" s="141" t="s">
        <v>481</v>
      </c>
      <c r="C55" s="150"/>
      <c r="D55" s="120"/>
      <c r="E55" s="120"/>
      <c r="F55" s="128">
        <v>2024</v>
      </c>
      <c r="G55" s="128">
        <v>2024</v>
      </c>
      <c r="H55" s="123"/>
      <c r="I55" s="123"/>
      <c r="J55" s="151"/>
      <c r="K55" s="120"/>
      <c r="L55" s="120"/>
      <c r="M55" s="120"/>
      <c r="N55" s="120"/>
      <c r="O55" s="128" t="s">
        <v>404</v>
      </c>
      <c r="P55" s="120"/>
      <c r="Q55" s="122"/>
      <c r="R55" s="122"/>
      <c r="S55" s="121"/>
      <c r="T55" s="123"/>
      <c r="U55" s="132">
        <v>2.6</v>
      </c>
      <c r="V55" s="147"/>
      <c r="W55" s="138"/>
    </row>
    <row r="56" spans="1:23" x14ac:dyDescent="0.25">
      <c r="A56" s="153" t="s">
        <v>26</v>
      </c>
      <c r="B56" s="154" t="s">
        <v>25</v>
      </c>
      <c r="C56" s="154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3"/>
      <c r="R56" s="123"/>
      <c r="S56" s="123"/>
      <c r="T56" s="123"/>
      <c r="U56" s="123"/>
      <c r="V56" s="147"/>
      <c r="W56" s="138"/>
    </row>
    <row r="57" spans="1:23" hidden="1" outlineLevel="1" x14ac:dyDescent="0.25">
      <c r="A57" s="116" t="s">
        <v>29</v>
      </c>
      <c r="B57" s="118" t="s">
        <v>27</v>
      </c>
      <c r="C57" s="118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3"/>
      <c r="R57" s="123"/>
      <c r="S57" s="123"/>
      <c r="T57" s="123"/>
      <c r="U57" s="123"/>
      <c r="V57" s="147"/>
      <c r="W57" s="138"/>
    </row>
    <row r="58" spans="1:23" hidden="1" outlineLevel="1" x14ac:dyDescent="0.25">
      <c r="A58" s="116" t="s">
        <v>30</v>
      </c>
      <c r="B58" s="118" t="s">
        <v>28</v>
      </c>
      <c r="C58" s="118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3"/>
      <c r="R58" s="123"/>
      <c r="S58" s="123"/>
      <c r="T58" s="123"/>
      <c r="U58" s="123"/>
      <c r="V58" s="147"/>
      <c r="W58" s="138"/>
    </row>
    <row r="59" spans="1:23" hidden="1" outlineLevel="1" x14ac:dyDescent="0.25">
      <c r="A59" s="116" t="s">
        <v>24</v>
      </c>
      <c r="B59" s="118"/>
      <c r="C59" s="118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3"/>
      <c r="R59" s="123"/>
      <c r="S59" s="123"/>
      <c r="T59" s="123"/>
      <c r="U59" s="123"/>
      <c r="V59" s="147"/>
      <c r="W59" s="138"/>
    </row>
    <row r="60" spans="1:23" collapsed="1" x14ac:dyDescent="0.25">
      <c r="A60" s="153" t="s">
        <v>32</v>
      </c>
      <c r="B60" s="154" t="s">
        <v>31</v>
      </c>
      <c r="C60" s="154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3"/>
      <c r="R60" s="123"/>
      <c r="S60" s="123"/>
      <c r="T60" s="123"/>
      <c r="U60" s="123"/>
      <c r="V60" s="147"/>
      <c r="W60" s="138"/>
    </row>
    <row r="61" spans="1:23" hidden="1" outlineLevel="1" x14ac:dyDescent="0.25">
      <c r="A61" s="116" t="s">
        <v>29</v>
      </c>
      <c r="B61" s="118" t="s">
        <v>27</v>
      </c>
      <c r="C61" s="118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3"/>
      <c r="R61" s="123"/>
      <c r="S61" s="123"/>
      <c r="T61" s="123"/>
      <c r="U61" s="123"/>
      <c r="V61" s="147"/>
      <c r="W61" s="138"/>
    </row>
    <row r="62" spans="1:23" hidden="1" outlineLevel="1" x14ac:dyDescent="0.25">
      <c r="A62" s="116" t="s">
        <v>30</v>
      </c>
      <c r="B62" s="118" t="s">
        <v>28</v>
      </c>
      <c r="C62" s="118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3"/>
      <c r="R62" s="123"/>
      <c r="S62" s="123"/>
      <c r="T62" s="123"/>
      <c r="U62" s="123"/>
      <c r="V62" s="147"/>
      <c r="W62" s="138"/>
    </row>
    <row r="63" spans="1:23" hidden="1" outlineLevel="1" x14ac:dyDescent="0.25">
      <c r="A63" s="116" t="s">
        <v>24</v>
      </c>
      <c r="B63" s="118"/>
      <c r="C63" s="118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3"/>
      <c r="R63" s="123"/>
      <c r="S63" s="123"/>
      <c r="T63" s="123"/>
      <c r="U63" s="123"/>
      <c r="V63" s="147"/>
      <c r="W63" s="138"/>
    </row>
    <row r="64" spans="1:23" ht="37.5" collapsed="1" x14ac:dyDescent="0.25">
      <c r="A64" s="153" t="s">
        <v>34</v>
      </c>
      <c r="B64" s="154" t="s">
        <v>33</v>
      </c>
      <c r="C64" s="154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3"/>
      <c r="R64" s="123"/>
      <c r="S64" s="123"/>
      <c r="T64" s="123"/>
      <c r="U64" s="123"/>
      <c r="V64" s="147"/>
      <c r="W64" s="138"/>
    </row>
    <row r="65" spans="1:23" hidden="1" outlineLevel="1" x14ac:dyDescent="0.25">
      <c r="A65" s="116" t="s">
        <v>29</v>
      </c>
      <c r="B65" s="118" t="s">
        <v>27</v>
      </c>
      <c r="C65" s="118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3"/>
      <c r="R65" s="123"/>
      <c r="S65" s="123"/>
      <c r="T65" s="123"/>
      <c r="U65" s="123"/>
      <c r="V65" s="147"/>
      <c r="W65" s="138"/>
    </row>
    <row r="66" spans="1:23" hidden="1" outlineLevel="1" x14ac:dyDescent="0.25">
      <c r="A66" s="116" t="s">
        <v>30</v>
      </c>
      <c r="B66" s="118" t="s">
        <v>28</v>
      </c>
      <c r="C66" s="118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3"/>
      <c r="R66" s="123"/>
      <c r="S66" s="123"/>
      <c r="T66" s="123"/>
      <c r="U66" s="123"/>
      <c r="V66" s="147"/>
      <c r="W66" s="138"/>
    </row>
    <row r="67" spans="1:23" hidden="1" outlineLevel="1" x14ac:dyDescent="0.25">
      <c r="A67" s="116" t="s">
        <v>24</v>
      </c>
      <c r="B67" s="118"/>
      <c r="C67" s="118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3"/>
      <c r="R67" s="123"/>
      <c r="S67" s="123"/>
      <c r="T67" s="123"/>
      <c r="U67" s="123"/>
      <c r="V67" s="147"/>
      <c r="W67" s="138"/>
    </row>
    <row r="68" spans="1:23" collapsed="1" x14ac:dyDescent="0.25">
      <c r="A68" s="153" t="s">
        <v>35</v>
      </c>
      <c r="B68" s="154" t="s">
        <v>36</v>
      </c>
      <c r="C68" s="154"/>
      <c r="D68" s="120"/>
      <c r="E68" s="120"/>
      <c r="F68" s="120"/>
      <c r="G68" s="120"/>
      <c r="H68" s="114"/>
      <c r="I68" s="114"/>
      <c r="J68" s="114"/>
      <c r="K68" s="123"/>
      <c r="L68" s="123"/>
      <c r="M68" s="123"/>
      <c r="N68" s="123"/>
      <c r="O68" s="123"/>
      <c r="P68" s="123"/>
      <c r="Q68" s="114">
        <f>Q69+Q70+Q71</f>
        <v>20</v>
      </c>
      <c r="R68" s="114">
        <f>R69+R70+R71</f>
        <v>25</v>
      </c>
      <c r="S68" s="114">
        <f>S69+S70+S71</f>
        <v>30</v>
      </c>
      <c r="T68" s="114">
        <f>T69+T70+T71</f>
        <v>15</v>
      </c>
      <c r="U68" s="114">
        <f>SUM(U69:U74)</f>
        <v>64.954000000000008</v>
      </c>
      <c r="V68" s="155">
        <f>SUM(V69:V74)</f>
        <v>154.95400000000001</v>
      </c>
      <c r="W68" s="138"/>
    </row>
    <row r="69" spans="1:23" ht="27" customHeight="1" x14ac:dyDescent="0.25">
      <c r="A69" s="116" t="s">
        <v>38</v>
      </c>
      <c r="B69" s="118" t="s">
        <v>37</v>
      </c>
      <c r="C69" s="119" t="s">
        <v>385</v>
      </c>
      <c r="D69" s="120"/>
      <c r="E69" s="120"/>
      <c r="F69" s="120">
        <v>2020</v>
      </c>
      <c r="G69" s="120">
        <v>2024</v>
      </c>
      <c r="H69" s="123"/>
      <c r="I69" s="123"/>
      <c r="J69" s="123"/>
      <c r="K69" s="123"/>
      <c r="L69" s="123"/>
      <c r="M69" s="123"/>
      <c r="N69" s="123"/>
      <c r="O69" s="123"/>
      <c r="P69" s="123"/>
      <c r="Q69" s="121">
        <v>20</v>
      </c>
      <c r="R69" s="121">
        <v>25</v>
      </c>
      <c r="S69" s="121">
        <v>30</v>
      </c>
      <c r="T69" s="121">
        <v>15</v>
      </c>
      <c r="U69" s="121">
        <v>29.1</v>
      </c>
      <c r="V69" s="147">
        <f>Q69+R69+S69+T69+U69</f>
        <v>119.1</v>
      </c>
      <c r="W69" s="138"/>
    </row>
    <row r="70" spans="1:23" ht="27" customHeight="1" x14ac:dyDescent="0.25">
      <c r="A70" s="116" t="s">
        <v>332</v>
      </c>
      <c r="B70" s="118" t="s">
        <v>417</v>
      </c>
      <c r="C70" s="119" t="s">
        <v>390</v>
      </c>
      <c r="D70" s="120"/>
      <c r="E70" s="120"/>
      <c r="F70" s="120">
        <v>2024</v>
      </c>
      <c r="G70" s="120">
        <v>2024</v>
      </c>
      <c r="H70" s="123"/>
      <c r="I70" s="123"/>
      <c r="J70" s="123"/>
      <c r="K70" s="123"/>
      <c r="L70" s="123"/>
      <c r="M70" s="123"/>
      <c r="N70" s="123"/>
      <c r="O70" s="123"/>
      <c r="P70" s="123"/>
      <c r="Q70" s="121"/>
      <c r="R70" s="121"/>
      <c r="S70" s="121"/>
      <c r="T70" s="121"/>
      <c r="U70" s="121">
        <v>15.399999999999999</v>
      </c>
      <c r="V70" s="147">
        <f>Q70+R70+S70+T70+U70</f>
        <v>15.399999999999999</v>
      </c>
      <c r="W70" s="138"/>
    </row>
    <row r="71" spans="1:23" ht="27" customHeight="1" x14ac:dyDescent="0.25">
      <c r="A71" s="116" t="s">
        <v>333</v>
      </c>
      <c r="B71" s="118" t="s">
        <v>392</v>
      </c>
      <c r="C71" s="119" t="s">
        <v>391</v>
      </c>
      <c r="D71" s="120"/>
      <c r="E71" s="120"/>
      <c r="F71" s="120">
        <v>2024</v>
      </c>
      <c r="G71" s="120">
        <v>2024</v>
      </c>
      <c r="H71" s="123"/>
      <c r="I71" s="123"/>
      <c r="J71" s="123"/>
      <c r="K71" s="123"/>
      <c r="L71" s="123"/>
      <c r="M71" s="123"/>
      <c r="N71" s="123"/>
      <c r="O71" s="123"/>
      <c r="P71" s="123"/>
      <c r="Q71" s="121"/>
      <c r="R71" s="121"/>
      <c r="S71" s="121"/>
      <c r="T71" s="121"/>
      <c r="U71" s="121">
        <f>7.5+7.342+2.542</f>
        <v>17.384</v>
      </c>
      <c r="V71" s="147">
        <f>Q71+R71+S71+T71+U71</f>
        <v>17.384</v>
      </c>
      <c r="W71" s="138"/>
    </row>
    <row r="72" spans="1:23" ht="25.5" customHeight="1" x14ac:dyDescent="0.25">
      <c r="A72" s="116" t="s">
        <v>396</v>
      </c>
      <c r="B72" s="118" t="s">
        <v>409</v>
      </c>
      <c r="C72" s="120" t="s">
        <v>397</v>
      </c>
      <c r="D72" s="120"/>
      <c r="E72" s="120"/>
      <c r="F72" s="120">
        <v>2024</v>
      </c>
      <c r="G72" s="120">
        <v>2024</v>
      </c>
      <c r="H72" s="123"/>
      <c r="I72" s="123"/>
      <c r="J72" s="120"/>
      <c r="K72" s="120"/>
      <c r="L72" s="120"/>
      <c r="M72" s="120"/>
      <c r="N72" s="120"/>
      <c r="O72" s="120"/>
      <c r="P72" s="120"/>
      <c r="Q72" s="123"/>
      <c r="R72" s="123"/>
      <c r="S72" s="123"/>
      <c r="T72" s="123"/>
      <c r="U72" s="123">
        <v>1.75</v>
      </c>
      <c r="V72" s="147">
        <f>Q72+R72+S72+T72+U72</f>
        <v>1.75</v>
      </c>
      <c r="W72" s="138"/>
    </row>
    <row r="73" spans="1:23" ht="25.5" customHeight="1" x14ac:dyDescent="0.25">
      <c r="A73" s="116" t="s">
        <v>406</v>
      </c>
      <c r="B73" s="118" t="s">
        <v>410</v>
      </c>
      <c r="C73" s="120" t="s">
        <v>407</v>
      </c>
      <c r="D73" s="120"/>
      <c r="E73" s="120"/>
      <c r="F73" s="120">
        <v>2024</v>
      </c>
      <c r="G73" s="120">
        <v>2024</v>
      </c>
      <c r="H73" s="123"/>
      <c r="I73" s="123"/>
      <c r="J73" s="120"/>
      <c r="K73" s="120"/>
      <c r="L73" s="120"/>
      <c r="M73" s="120"/>
      <c r="N73" s="120"/>
      <c r="O73" s="120" t="s">
        <v>408</v>
      </c>
      <c r="P73" s="120" t="str">
        <f>O73</f>
        <v>8 шт</v>
      </c>
      <c r="Q73" s="123"/>
      <c r="R73" s="123"/>
      <c r="S73" s="123"/>
      <c r="T73" s="123"/>
      <c r="U73" s="123">
        <v>0.92</v>
      </c>
      <c r="V73" s="147">
        <f>Q73+R73+S73+T73+U73</f>
        <v>0.92</v>
      </c>
      <c r="W73" s="138"/>
    </row>
    <row r="74" spans="1:23" ht="48" customHeight="1" x14ac:dyDescent="0.25">
      <c r="A74" s="116" t="s">
        <v>447</v>
      </c>
      <c r="B74" s="118" t="s">
        <v>476</v>
      </c>
      <c r="C74" s="120" t="s">
        <v>475</v>
      </c>
      <c r="D74" s="120"/>
      <c r="E74" s="120"/>
      <c r="F74" s="120">
        <v>2024</v>
      </c>
      <c r="G74" s="120">
        <v>2024</v>
      </c>
      <c r="H74" s="123"/>
      <c r="I74" s="123"/>
      <c r="J74" s="120"/>
      <c r="K74" s="120"/>
      <c r="L74" s="120"/>
      <c r="M74" s="120"/>
      <c r="N74" s="120"/>
      <c r="O74" s="120" t="s">
        <v>524</v>
      </c>
      <c r="P74" s="120" t="str">
        <f>O74</f>
        <v>2шт</v>
      </c>
      <c r="Q74" s="123"/>
      <c r="R74" s="123"/>
      <c r="S74" s="123"/>
      <c r="T74" s="123"/>
      <c r="U74" s="123">
        <f>0.4</f>
        <v>0.4</v>
      </c>
      <c r="V74" s="147">
        <f>U74</f>
        <v>0.4</v>
      </c>
      <c r="W74" s="125"/>
    </row>
    <row r="75" spans="1:23" ht="56.25" x14ac:dyDescent="0.25">
      <c r="A75" s="153" t="s">
        <v>30</v>
      </c>
      <c r="B75" s="154" t="s">
        <v>39</v>
      </c>
      <c r="C75" s="154"/>
      <c r="D75" s="120"/>
      <c r="E75" s="106" t="str">
        <f>E76</f>
        <v>101,11 МВА
228,48 км</v>
      </c>
      <c r="F75" s="106"/>
      <c r="G75" s="106"/>
      <c r="H75" s="114"/>
      <c r="I75" s="114"/>
      <c r="J75" s="114"/>
      <c r="K75" s="114" t="str">
        <f t="shared" ref="K75:V75" si="3">K76</f>
        <v>41,48 МВА
41,7 км</v>
      </c>
      <c r="L75" s="114" t="str">
        <f t="shared" si="3"/>
        <v>18,86 МВА
66,85</v>
      </c>
      <c r="M75" s="114" t="str">
        <f t="shared" si="3"/>
        <v>6,05 МВА
36,65 км</v>
      </c>
      <c r="N75" s="114" t="str">
        <f t="shared" si="3"/>
        <v>15,49 МВА
25,89 км</v>
      </c>
      <c r="O75" s="114" t="str">
        <f t="shared" si="3"/>
        <v>6,63 МВА
43,24 км</v>
      </c>
      <c r="P75" s="114" t="str">
        <f t="shared" si="3"/>
        <v>88,51 МВА
 214,33 км</v>
      </c>
      <c r="Q75" s="114">
        <f t="shared" si="3"/>
        <v>320.90178850350003</v>
      </c>
      <c r="R75" s="114">
        <f t="shared" si="3"/>
        <v>243.72642873268404</v>
      </c>
      <c r="S75" s="114">
        <f t="shared" si="3"/>
        <v>272.26845519317561</v>
      </c>
      <c r="T75" s="114">
        <f t="shared" si="3"/>
        <v>243.8005187</v>
      </c>
      <c r="U75" s="114">
        <f t="shared" si="3"/>
        <v>228.06600997999996</v>
      </c>
      <c r="V75" s="155">
        <f t="shared" si="3"/>
        <v>1308.7632011093599</v>
      </c>
      <c r="W75" s="138"/>
    </row>
    <row r="76" spans="1:23" ht="56.25" x14ac:dyDescent="0.25">
      <c r="A76" s="153" t="s">
        <v>40</v>
      </c>
      <c r="B76" s="154" t="s">
        <v>9</v>
      </c>
      <c r="C76" s="154"/>
      <c r="D76" s="120"/>
      <c r="E76" s="106" t="s">
        <v>474</v>
      </c>
      <c r="F76" s="120"/>
      <c r="G76" s="120"/>
      <c r="H76" s="114"/>
      <c r="I76" s="114"/>
      <c r="J76" s="123"/>
      <c r="K76" s="114" t="s">
        <v>220</v>
      </c>
      <c r="L76" s="114" t="s">
        <v>157</v>
      </c>
      <c r="M76" s="114" t="s">
        <v>307</v>
      </c>
      <c r="N76" s="114" t="s">
        <v>354</v>
      </c>
      <c r="O76" s="114" t="s">
        <v>510</v>
      </c>
      <c r="P76" s="106" t="s">
        <v>473</v>
      </c>
      <c r="Q76" s="114">
        <f>SUM(Q77:Q144)</f>
        <v>320.90178850350003</v>
      </c>
      <c r="R76" s="114">
        <f>SUM(R77:R144)</f>
        <v>243.72642873268404</v>
      </c>
      <c r="S76" s="114">
        <f>SUM(S77:S144)</f>
        <v>272.26845519317561</v>
      </c>
      <c r="T76" s="114">
        <f>T77+T80+T81+T92+T97+T100+T113+T118+T122+T133+T135+T136+T144</f>
        <v>243.8005187</v>
      </c>
      <c r="U76" s="114">
        <f>U77+U80+U81+U92+U97+U100+U113+U118+U122+U133+U135+U136+U144+U147</f>
        <v>228.06600997999996</v>
      </c>
      <c r="V76" s="155">
        <f>SUM(V77:V147)</f>
        <v>1308.7632011093599</v>
      </c>
      <c r="W76" s="156"/>
    </row>
    <row r="77" spans="1:23" ht="70.5" customHeight="1" x14ac:dyDescent="0.25">
      <c r="A77" s="116" t="s">
        <v>41</v>
      </c>
      <c r="B77" s="118" t="s">
        <v>104</v>
      </c>
      <c r="C77" s="119" t="s">
        <v>370</v>
      </c>
      <c r="D77" s="120" t="s">
        <v>16</v>
      </c>
      <c r="E77" s="120"/>
      <c r="F77" s="120">
        <v>2020</v>
      </c>
      <c r="G77" s="120">
        <v>2024</v>
      </c>
      <c r="H77" s="123"/>
      <c r="I77" s="123"/>
      <c r="J77" s="123"/>
      <c r="K77" s="120"/>
      <c r="L77" s="120"/>
      <c r="M77" s="120"/>
      <c r="N77" s="120"/>
      <c r="O77" s="122"/>
      <c r="P77" s="120"/>
      <c r="Q77" s="121">
        <v>10</v>
      </c>
      <c r="R77" s="121">
        <v>10.440000000000001</v>
      </c>
      <c r="S77" s="121">
        <v>10.899360000000001</v>
      </c>
      <c r="T77" s="121">
        <f>11.36803248+14.350316</f>
        <v>25.71834848</v>
      </c>
      <c r="U77" s="121">
        <f>15+6.26823516</f>
        <v>21.26823516</v>
      </c>
      <c r="V77" s="147">
        <f>Q77+R77+S77+T77+U77</f>
        <v>78.325943640000006</v>
      </c>
      <c r="W77" s="125"/>
    </row>
    <row r="78" spans="1:23" ht="88.5" customHeight="1" x14ac:dyDescent="0.25">
      <c r="A78" s="116" t="s">
        <v>43</v>
      </c>
      <c r="B78" s="118" t="s">
        <v>42</v>
      </c>
      <c r="C78" s="119" t="s">
        <v>371</v>
      </c>
      <c r="D78" s="120" t="s">
        <v>16</v>
      </c>
      <c r="E78" s="120" t="str">
        <f>P78</f>
        <v>32 МВА
 2-х цепная ВЛ-35 кВ по 3,2 км</v>
      </c>
      <c r="F78" s="120">
        <v>2015</v>
      </c>
      <c r="G78" s="120">
        <v>2020</v>
      </c>
      <c r="H78" s="123"/>
      <c r="I78" s="123"/>
      <c r="J78" s="157"/>
      <c r="K78" s="120" t="s">
        <v>139</v>
      </c>
      <c r="L78" s="120"/>
      <c r="M78" s="120"/>
      <c r="N78" s="120"/>
      <c r="O78" s="120"/>
      <c r="P78" s="120" t="str">
        <f>K78</f>
        <v>32 МВА
 2-х цепная ВЛ-35 кВ по 3,2 км</v>
      </c>
      <c r="Q78" s="123">
        <v>134.5005745</v>
      </c>
      <c r="R78" s="123"/>
      <c r="S78" s="121"/>
      <c r="T78" s="123"/>
      <c r="U78" s="123"/>
      <c r="V78" s="147">
        <f>Q78+R78+S78+T78+U78</f>
        <v>134.5005745</v>
      </c>
      <c r="W78" s="138"/>
    </row>
    <row r="79" spans="1:23" ht="66.75" customHeight="1" x14ac:dyDescent="0.25">
      <c r="A79" s="116" t="s">
        <v>105</v>
      </c>
      <c r="B79" s="118" t="s">
        <v>48</v>
      </c>
      <c r="C79" s="119" t="s">
        <v>372</v>
      </c>
      <c r="D79" s="120" t="s">
        <v>16</v>
      </c>
      <c r="E79" s="120" t="str">
        <f>P79</f>
        <v>7,15 км</v>
      </c>
      <c r="F79" s="120">
        <v>2020</v>
      </c>
      <c r="G79" s="120">
        <v>2021</v>
      </c>
      <c r="H79" s="123"/>
      <c r="I79" s="123"/>
      <c r="J79" s="157"/>
      <c r="K79" s="120" t="s">
        <v>218</v>
      </c>
      <c r="L79" s="120" t="s">
        <v>217</v>
      </c>
      <c r="M79" s="120"/>
      <c r="N79" s="120"/>
      <c r="O79" s="120"/>
      <c r="P79" s="120" t="s">
        <v>219</v>
      </c>
      <c r="Q79" s="123">
        <v>14.365922106000003</v>
      </c>
      <c r="R79" s="121">
        <v>30.185910000000003</v>
      </c>
      <c r="S79" s="121"/>
      <c r="T79" s="123"/>
      <c r="U79" s="123"/>
      <c r="V79" s="147">
        <f>Q79+R79+S79+T79+U79</f>
        <v>44.551832106000006</v>
      </c>
      <c r="W79" s="138"/>
    </row>
    <row r="80" spans="1:23" ht="69.75" customHeight="1" x14ac:dyDescent="0.25">
      <c r="A80" s="116" t="s">
        <v>44</v>
      </c>
      <c r="B80" s="118" t="s">
        <v>234</v>
      </c>
      <c r="C80" s="119" t="s">
        <v>388</v>
      </c>
      <c r="D80" s="120" t="s">
        <v>16</v>
      </c>
      <c r="E80" s="120" t="s">
        <v>401</v>
      </c>
      <c r="F80" s="120">
        <v>2022</v>
      </c>
      <c r="G80" s="120">
        <v>2026</v>
      </c>
      <c r="H80" s="123"/>
      <c r="I80" s="123"/>
      <c r="J80" s="157"/>
      <c r="K80" s="120"/>
      <c r="L80" s="120"/>
      <c r="M80" s="120" t="s">
        <v>306</v>
      </c>
      <c r="N80" s="120" t="s">
        <v>305</v>
      </c>
      <c r="O80" s="120" t="s">
        <v>423</v>
      </c>
      <c r="P80" s="120" t="s">
        <v>424</v>
      </c>
      <c r="Q80" s="122"/>
      <c r="R80" s="122"/>
      <c r="S80" s="123">
        <v>30.043735999999999</v>
      </c>
      <c r="T80" s="122">
        <v>33.099156000000001</v>
      </c>
      <c r="U80" s="123">
        <f>(16.501574+0.46374624+0.09706)+14.13562</f>
        <v>31.198000239999999</v>
      </c>
      <c r="V80" s="147">
        <f>Q80+R80+S80+T80+U80</f>
        <v>94.340892240000002</v>
      </c>
      <c r="W80" s="125"/>
    </row>
    <row r="81" spans="1:23" ht="68.25" customHeight="1" x14ac:dyDescent="0.25">
      <c r="A81" s="116" t="s">
        <v>45</v>
      </c>
      <c r="B81" s="118" t="s">
        <v>300</v>
      </c>
      <c r="C81" s="119" t="s">
        <v>373</v>
      </c>
      <c r="D81" s="120" t="s">
        <v>16</v>
      </c>
      <c r="E81" s="120" t="str">
        <f>P81</f>
        <v>7,34 МВА
33,38 км 
РП-10кВ</v>
      </c>
      <c r="F81" s="120">
        <v>2020</v>
      </c>
      <c r="G81" s="120">
        <v>2024</v>
      </c>
      <c r="H81" s="123"/>
      <c r="I81" s="123"/>
      <c r="J81" s="157"/>
      <c r="K81" s="120" t="s">
        <v>117</v>
      </c>
      <c r="L81" s="120" t="s">
        <v>144</v>
      </c>
      <c r="M81" s="123" t="s">
        <v>238</v>
      </c>
      <c r="N81" s="120" t="s">
        <v>344</v>
      </c>
      <c r="O81" s="123" t="s">
        <v>511</v>
      </c>
      <c r="P81" s="120" t="s">
        <v>512</v>
      </c>
      <c r="Q81" s="123">
        <v>13.2268416</v>
      </c>
      <c r="R81" s="123">
        <v>29.201591999999998</v>
      </c>
      <c r="S81" s="121">
        <f>34.632022</f>
        <v>34.632021999999999</v>
      </c>
      <c r="T81" s="123">
        <f>SUM(T82:T87)</f>
        <v>25.902362599999996</v>
      </c>
      <c r="U81" s="123">
        <f>SUM(U88:U91)</f>
        <v>58.292515510000001</v>
      </c>
      <c r="V81" s="147">
        <f>Q81+R81+S81+T81+U81</f>
        <v>161.25533371</v>
      </c>
      <c r="W81" s="138"/>
    </row>
    <row r="82" spans="1:23" s="54" customFormat="1" ht="88.5" hidden="1" customHeight="1" outlineLevel="1" x14ac:dyDescent="0.3">
      <c r="A82" s="139"/>
      <c r="B82" s="136" t="s">
        <v>253</v>
      </c>
      <c r="C82" s="127"/>
      <c r="D82" s="128"/>
      <c r="E82" s="128"/>
      <c r="F82" s="128">
        <v>2023</v>
      </c>
      <c r="G82" s="128">
        <v>2023</v>
      </c>
      <c r="H82" s="132"/>
      <c r="I82" s="132"/>
      <c r="J82" s="158"/>
      <c r="K82" s="128"/>
      <c r="L82" s="128"/>
      <c r="M82" s="132"/>
      <c r="N82" s="128" t="s">
        <v>267</v>
      </c>
      <c r="O82" s="132"/>
      <c r="P82" s="128"/>
      <c r="Q82" s="132"/>
      <c r="R82" s="132"/>
      <c r="S82" s="130"/>
      <c r="T82" s="132">
        <v>4.1961626800000005</v>
      </c>
      <c r="U82" s="132"/>
      <c r="V82" s="148"/>
      <c r="W82" s="134"/>
    </row>
    <row r="83" spans="1:23" s="54" customFormat="1" ht="88.5" hidden="1" customHeight="1" outlineLevel="1" x14ac:dyDescent="0.3">
      <c r="A83" s="139"/>
      <c r="B83" s="136" t="s">
        <v>288</v>
      </c>
      <c r="C83" s="127"/>
      <c r="D83" s="128"/>
      <c r="E83" s="128"/>
      <c r="F83" s="128">
        <v>2023</v>
      </c>
      <c r="G83" s="128">
        <v>2023</v>
      </c>
      <c r="H83" s="132"/>
      <c r="I83" s="132"/>
      <c r="J83" s="158"/>
      <c r="K83" s="128"/>
      <c r="L83" s="128"/>
      <c r="M83" s="132"/>
      <c r="N83" s="128" t="s">
        <v>287</v>
      </c>
      <c r="O83" s="132"/>
      <c r="P83" s="128"/>
      <c r="Q83" s="132"/>
      <c r="R83" s="132"/>
      <c r="S83" s="130"/>
      <c r="T83" s="132">
        <v>0.85394700000000001</v>
      </c>
      <c r="U83" s="132"/>
      <c r="V83" s="148"/>
      <c r="W83" s="134"/>
    </row>
    <row r="84" spans="1:23" s="149" customFormat="1" ht="88.5" hidden="1" customHeight="1" outlineLevel="1" x14ac:dyDescent="0.25">
      <c r="A84" s="139"/>
      <c r="B84" s="136" t="s">
        <v>254</v>
      </c>
      <c r="C84" s="129"/>
      <c r="D84" s="128"/>
      <c r="E84" s="128"/>
      <c r="F84" s="128">
        <v>2023</v>
      </c>
      <c r="G84" s="128">
        <v>2023</v>
      </c>
      <c r="H84" s="132"/>
      <c r="I84" s="132"/>
      <c r="J84" s="158"/>
      <c r="K84" s="128"/>
      <c r="L84" s="128"/>
      <c r="M84" s="132"/>
      <c r="N84" s="128" t="s">
        <v>266</v>
      </c>
      <c r="O84" s="132"/>
      <c r="P84" s="128"/>
      <c r="Q84" s="132"/>
      <c r="R84" s="132"/>
      <c r="S84" s="130"/>
      <c r="T84" s="132">
        <v>12.802341</v>
      </c>
      <c r="U84" s="132"/>
      <c r="V84" s="148"/>
      <c r="W84" s="134"/>
    </row>
    <row r="85" spans="1:23" s="149" customFormat="1" ht="88.5" hidden="1" customHeight="1" outlineLevel="1" x14ac:dyDescent="0.25">
      <c r="A85" s="139"/>
      <c r="B85" s="136" t="s">
        <v>342</v>
      </c>
      <c r="C85" s="129"/>
      <c r="D85" s="128"/>
      <c r="E85" s="128"/>
      <c r="F85" s="128">
        <v>2023</v>
      </c>
      <c r="G85" s="128">
        <v>2023</v>
      </c>
      <c r="H85" s="132"/>
      <c r="I85" s="132"/>
      <c r="J85" s="158"/>
      <c r="K85" s="128"/>
      <c r="L85" s="128"/>
      <c r="M85" s="132"/>
      <c r="N85" s="128" t="s">
        <v>312</v>
      </c>
      <c r="O85" s="132"/>
      <c r="P85" s="128"/>
      <c r="Q85" s="132"/>
      <c r="R85" s="132"/>
      <c r="S85" s="130"/>
      <c r="T85" s="132">
        <v>3.0149400800000001</v>
      </c>
      <c r="U85" s="132"/>
      <c r="V85" s="148"/>
      <c r="W85" s="134"/>
    </row>
    <row r="86" spans="1:23" s="149" customFormat="1" ht="88.5" hidden="1" customHeight="1" outlineLevel="1" x14ac:dyDescent="0.25">
      <c r="A86" s="139"/>
      <c r="B86" s="136" t="s">
        <v>343</v>
      </c>
      <c r="C86" s="129"/>
      <c r="D86" s="128"/>
      <c r="E86" s="128"/>
      <c r="F86" s="128">
        <v>2023</v>
      </c>
      <c r="G86" s="128">
        <v>2023</v>
      </c>
      <c r="H86" s="132"/>
      <c r="I86" s="132"/>
      <c r="J86" s="158"/>
      <c r="K86" s="128"/>
      <c r="L86" s="128"/>
      <c r="M86" s="132"/>
      <c r="N86" s="128" t="s">
        <v>313</v>
      </c>
      <c r="O86" s="132"/>
      <c r="P86" s="128"/>
      <c r="Q86" s="132"/>
      <c r="R86" s="132"/>
      <c r="S86" s="130"/>
      <c r="T86" s="132">
        <v>4.0803621400000001</v>
      </c>
      <c r="U86" s="132"/>
      <c r="V86" s="148"/>
      <c r="W86" s="134"/>
    </row>
    <row r="87" spans="1:23" s="149" customFormat="1" ht="88.5" hidden="1" customHeight="1" outlineLevel="1" x14ac:dyDescent="0.25">
      <c r="A87" s="139"/>
      <c r="B87" s="136" t="s">
        <v>359</v>
      </c>
      <c r="C87" s="129"/>
      <c r="D87" s="128"/>
      <c r="E87" s="128"/>
      <c r="F87" s="128">
        <v>2023</v>
      </c>
      <c r="G87" s="128">
        <v>2023</v>
      </c>
      <c r="H87" s="132"/>
      <c r="I87" s="132"/>
      <c r="J87" s="158"/>
      <c r="K87" s="128"/>
      <c r="L87" s="128"/>
      <c r="M87" s="132"/>
      <c r="N87" s="128" t="s">
        <v>324</v>
      </c>
      <c r="O87" s="132"/>
      <c r="P87" s="128"/>
      <c r="Q87" s="132"/>
      <c r="R87" s="132"/>
      <c r="S87" s="130"/>
      <c r="T87" s="132">
        <v>0.95460970000000001</v>
      </c>
      <c r="U87" s="132"/>
      <c r="V87" s="148"/>
      <c r="W87" s="134"/>
    </row>
    <row r="88" spans="1:23" s="149" customFormat="1" ht="107.25" customHeight="1" collapsed="1" x14ac:dyDescent="0.25">
      <c r="A88" s="139"/>
      <c r="B88" s="136" t="s">
        <v>487</v>
      </c>
      <c r="C88" s="129"/>
      <c r="D88" s="128"/>
      <c r="E88" s="128"/>
      <c r="F88" s="128">
        <v>2024</v>
      </c>
      <c r="G88" s="128">
        <v>2024</v>
      </c>
      <c r="H88" s="132"/>
      <c r="I88" s="132"/>
      <c r="J88" s="158"/>
      <c r="K88" s="128"/>
      <c r="L88" s="128"/>
      <c r="M88" s="132"/>
      <c r="N88" s="128"/>
      <c r="O88" s="132" t="s">
        <v>488</v>
      </c>
      <c r="P88" s="128"/>
      <c r="Q88" s="132"/>
      <c r="R88" s="132"/>
      <c r="S88" s="130"/>
      <c r="T88" s="132"/>
      <c r="U88" s="132">
        <v>11.941663180000001</v>
      </c>
      <c r="V88" s="148"/>
      <c r="W88" s="159"/>
    </row>
    <row r="89" spans="1:23" s="149" customFormat="1" ht="73.5" customHeight="1" x14ac:dyDescent="0.25">
      <c r="A89" s="139"/>
      <c r="B89" s="136" t="s">
        <v>456</v>
      </c>
      <c r="C89" s="129"/>
      <c r="D89" s="128"/>
      <c r="E89" s="128"/>
      <c r="F89" s="128">
        <v>2024</v>
      </c>
      <c r="G89" s="128">
        <v>2024</v>
      </c>
      <c r="H89" s="132"/>
      <c r="I89" s="132"/>
      <c r="J89" s="158"/>
      <c r="K89" s="128"/>
      <c r="L89" s="128"/>
      <c r="M89" s="132"/>
      <c r="N89" s="128"/>
      <c r="O89" s="132" t="s">
        <v>434</v>
      </c>
      <c r="P89" s="128"/>
      <c r="Q89" s="132"/>
      <c r="R89" s="132"/>
      <c r="S89" s="130"/>
      <c r="T89" s="132"/>
      <c r="U89" s="132">
        <v>5.8985810500000007</v>
      </c>
      <c r="V89" s="148"/>
      <c r="W89" s="134"/>
    </row>
    <row r="90" spans="1:23" s="149" customFormat="1" ht="86.25" customHeight="1" x14ac:dyDescent="0.25">
      <c r="A90" s="139"/>
      <c r="B90" s="136" t="s">
        <v>479</v>
      </c>
      <c r="C90" s="129"/>
      <c r="D90" s="128"/>
      <c r="E90" s="128"/>
      <c r="F90" s="128">
        <v>2023</v>
      </c>
      <c r="G90" s="128">
        <v>2024</v>
      </c>
      <c r="H90" s="132"/>
      <c r="I90" s="132"/>
      <c r="J90" s="158"/>
      <c r="K90" s="128"/>
      <c r="L90" s="128"/>
      <c r="M90" s="132"/>
      <c r="N90" s="128"/>
      <c r="O90" s="132" t="s">
        <v>435</v>
      </c>
      <c r="P90" s="128"/>
      <c r="Q90" s="132"/>
      <c r="R90" s="132"/>
      <c r="S90" s="130"/>
      <c r="T90" s="132"/>
      <c r="U90" s="132">
        <v>28.119484280000002</v>
      </c>
      <c r="V90" s="148"/>
      <c r="W90" s="125"/>
    </row>
    <row r="91" spans="1:23" s="149" customFormat="1" ht="82.5" customHeight="1" x14ac:dyDescent="0.25">
      <c r="A91" s="139"/>
      <c r="B91" s="136" t="s">
        <v>489</v>
      </c>
      <c r="C91" s="129"/>
      <c r="D91" s="128"/>
      <c r="E91" s="128"/>
      <c r="F91" s="128">
        <v>2024</v>
      </c>
      <c r="G91" s="128">
        <v>2025</v>
      </c>
      <c r="H91" s="132"/>
      <c r="I91" s="132"/>
      <c r="J91" s="158"/>
      <c r="K91" s="128"/>
      <c r="L91" s="128"/>
      <c r="M91" s="132"/>
      <c r="N91" s="128"/>
      <c r="O91" s="132" t="s">
        <v>457</v>
      </c>
      <c r="P91" s="128"/>
      <c r="Q91" s="132"/>
      <c r="R91" s="132"/>
      <c r="S91" s="130"/>
      <c r="T91" s="132"/>
      <c r="U91" s="132">
        <v>12.332787</v>
      </c>
      <c r="V91" s="148"/>
      <c r="W91" s="159"/>
    </row>
    <row r="92" spans="1:23" s="152" customFormat="1" ht="63.75" customHeight="1" x14ac:dyDescent="0.25">
      <c r="A92" s="116" t="s">
        <v>46</v>
      </c>
      <c r="B92" s="118" t="s">
        <v>255</v>
      </c>
      <c r="C92" s="119" t="s">
        <v>374</v>
      </c>
      <c r="D92" s="120" t="s">
        <v>16</v>
      </c>
      <c r="E92" s="120" t="str">
        <f>P92</f>
        <v>6,2 МВА
5,7 км</v>
      </c>
      <c r="F92" s="120">
        <v>2020</v>
      </c>
      <c r="G92" s="120">
        <v>2024</v>
      </c>
      <c r="H92" s="123"/>
      <c r="I92" s="123"/>
      <c r="J92" s="157"/>
      <c r="K92" s="120" t="s">
        <v>107</v>
      </c>
      <c r="L92" s="120" t="s">
        <v>145</v>
      </c>
      <c r="M92" s="120" t="s">
        <v>239</v>
      </c>
      <c r="N92" s="120" t="s">
        <v>352</v>
      </c>
      <c r="O92" s="120" t="s">
        <v>513</v>
      </c>
      <c r="P92" s="120" t="s">
        <v>514</v>
      </c>
      <c r="Q92" s="122">
        <v>4.104969500000001</v>
      </c>
      <c r="R92" s="122">
        <v>3.9834404981000011</v>
      </c>
      <c r="S92" s="121">
        <f>9.203188-1.566557</f>
        <v>7.6366310000000013</v>
      </c>
      <c r="T92" s="123">
        <f>SUM(T94:T96)</f>
        <v>10.75205792</v>
      </c>
      <c r="U92" s="123">
        <v>4.5999999999999996</v>
      </c>
      <c r="V92" s="147">
        <f>Q92+R92+S92+T92+U92</f>
        <v>31.077098918100006</v>
      </c>
      <c r="W92" s="138"/>
    </row>
    <row r="93" spans="1:23" s="152" customFormat="1" ht="68.25" customHeight="1" x14ac:dyDescent="0.25">
      <c r="A93" s="116"/>
      <c r="B93" s="141" t="s">
        <v>458</v>
      </c>
      <c r="C93" s="119"/>
      <c r="D93" s="120"/>
      <c r="E93" s="120"/>
      <c r="F93" s="120">
        <v>2024</v>
      </c>
      <c r="G93" s="120">
        <v>2024</v>
      </c>
      <c r="H93" s="123"/>
      <c r="I93" s="123"/>
      <c r="J93" s="157"/>
      <c r="K93" s="120"/>
      <c r="L93" s="120"/>
      <c r="M93" s="120"/>
      <c r="N93" s="120"/>
      <c r="O93" s="128" t="s">
        <v>267</v>
      </c>
      <c r="P93" s="120"/>
      <c r="Q93" s="122"/>
      <c r="R93" s="122"/>
      <c r="S93" s="121"/>
      <c r="T93" s="123"/>
      <c r="U93" s="132">
        <v>2.2042689999999996</v>
      </c>
      <c r="V93" s="147"/>
      <c r="W93" s="138"/>
    </row>
    <row r="94" spans="1:23" s="149" customFormat="1" ht="57.75" customHeight="1" x14ac:dyDescent="0.25">
      <c r="A94" s="139"/>
      <c r="B94" s="126" t="s">
        <v>482</v>
      </c>
      <c r="C94" s="129"/>
      <c r="D94" s="128"/>
      <c r="E94" s="128"/>
      <c r="F94" s="128">
        <v>2023</v>
      </c>
      <c r="G94" s="128">
        <v>2024</v>
      </c>
      <c r="H94" s="132"/>
      <c r="I94" s="132"/>
      <c r="J94" s="158"/>
      <c r="K94" s="128"/>
      <c r="L94" s="128"/>
      <c r="M94" s="128"/>
      <c r="N94" s="128" t="s">
        <v>292</v>
      </c>
      <c r="O94" s="128" t="s">
        <v>317</v>
      </c>
      <c r="P94" s="128"/>
      <c r="Q94" s="131"/>
      <c r="R94" s="131"/>
      <c r="S94" s="130"/>
      <c r="T94" s="132">
        <v>1.8653570000000002</v>
      </c>
      <c r="U94" s="132">
        <v>2.3958080000000002</v>
      </c>
      <c r="V94" s="148"/>
      <c r="W94" s="134"/>
    </row>
    <row r="95" spans="1:23" s="149" customFormat="1" ht="88.5" hidden="1" customHeight="1" outlineLevel="1" x14ac:dyDescent="0.25">
      <c r="A95" s="139"/>
      <c r="B95" s="126" t="s">
        <v>256</v>
      </c>
      <c r="C95" s="129"/>
      <c r="D95" s="128"/>
      <c r="E95" s="128"/>
      <c r="F95" s="128"/>
      <c r="G95" s="128"/>
      <c r="H95" s="132"/>
      <c r="I95" s="132"/>
      <c r="J95" s="158"/>
      <c r="K95" s="128"/>
      <c r="L95" s="128"/>
      <c r="M95" s="128"/>
      <c r="N95" s="128" t="s">
        <v>289</v>
      </c>
      <c r="O95" s="128"/>
      <c r="P95" s="128"/>
      <c r="Q95" s="131"/>
      <c r="R95" s="131"/>
      <c r="S95" s="130"/>
      <c r="T95" s="132">
        <v>1.6134463999999999</v>
      </c>
      <c r="U95" s="132"/>
      <c r="V95" s="148"/>
      <c r="W95" s="134"/>
    </row>
    <row r="96" spans="1:23" s="149" customFormat="1" ht="88.5" hidden="1" customHeight="1" outlineLevel="1" x14ac:dyDescent="0.25">
      <c r="A96" s="139"/>
      <c r="B96" s="136" t="s">
        <v>360</v>
      </c>
      <c r="C96" s="129"/>
      <c r="D96" s="128"/>
      <c r="E96" s="128"/>
      <c r="F96" s="128"/>
      <c r="G96" s="128"/>
      <c r="H96" s="132"/>
      <c r="I96" s="132"/>
      <c r="J96" s="158"/>
      <c r="K96" s="128"/>
      <c r="L96" s="128"/>
      <c r="M96" s="128"/>
      <c r="N96" s="128" t="s">
        <v>345</v>
      </c>
      <c r="O96" s="128"/>
      <c r="P96" s="128"/>
      <c r="Q96" s="131"/>
      <c r="R96" s="131"/>
      <c r="S96" s="130"/>
      <c r="T96" s="132">
        <v>7.2732545200000001</v>
      </c>
      <c r="U96" s="132"/>
      <c r="V96" s="148"/>
      <c r="W96" s="134"/>
    </row>
    <row r="97" spans="1:23" s="152" customFormat="1" ht="62.25" customHeight="1" collapsed="1" x14ac:dyDescent="0.25">
      <c r="A97" s="116" t="s">
        <v>47</v>
      </c>
      <c r="B97" s="118" t="s">
        <v>257</v>
      </c>
      <c r="C97" s="119" t="s">
        <v>375</v>
      </c>
      <c r="D97" s="120" t="s">
        <v>16</v>
      </c>
      <c r="E97" s="120" t="str">
        <f>P97</f>
        <v>3,95 МВА
10,85 км</v>
      </c>
      <c r="F97" s="120">
        <v>2020</v>
      </c>
      <c r="G97" s="120">
        <v>2024</v>
      </c>
      <c r="H97" s="123"/>
      <c r="I97" s="123"/>
      <c r="J97" s="157"/>
      <c r="K97" s="120" t="s">
        <v>108</v>
      </c>
      <c r="L97" s="120" t="s">
        <v>146</v>
      </c>
      <c r="M97" s="120" t="s">
        <v>226</v>
      </c>
      <c r="N97" s="120" t="s">
        <v>268</v>
      </c>
      <c r="O97" s="120" t="s">
        <v>436</v>
      </c>
      <c r="P97" s="120" t="s">
        <v>515</v>
      </c>
      <c r="Q97" s="122">
        <v>8.9945122000000008</v>
      </c>
      <c r="R97" s="122">
        <v>9.3902707368000016</v>
      </c>
      <c r="S97" s="121">
        <v>5.1024426492192001</v>
      </c>
      <c r="T97" s="123">
        <f>T98</f>
        <v>2.5553282400000001</v>
      </c>
      <c r="U97" s="123">
        <v>7.2</v>
      </c>
      <c r="V97" s="147">
        <f>Q97+R97+S97+T97+U97</f>
        <v>33.242553826019204</v>
      </c>
      <c r="W97" s="138"/>
    </row>
    <row r="98" spans="1:23" s="149" customFormat="1" ht="111.75" hidden="1" customHeight="1" outlineLevel="1" x14ac:dyDescent="0.25">
      <c r="A98" s="135"/>
      <c r="B98" s="136" t="s">
        <v>290</v>
      </c>
      <c r="C98" s="129"/>
      <c r="D98" s="128"/>
      <c r="E98" s="128"/>
      <c r="F98" s="128">
        <v>2023</v>
      </c>
      <c r="G98" s="128">
        <v>2023</v>
      </c>
      <c r="H98" s="132"/>
      <c r="I98" s="132"/>
      <c r="J98" s="158"/>
      <c r="K98" s="128"/>
      <c r="L98" s="128"/>
      <c r="M98" s="128"/>
      <c r="N98" s="128" t="s">
        <v>268</v>
      </c>
      <c r="O98" s="128"/>
      <c r="P98" s="128"/>
      <c r="Q98" s="131"/>
      <c r="R98" s="131"/>
      <c r="S98" s="130"/>
      <c r="T98" s="132">
        <v>2.5553282400000001</v>
      </c>
      <c r="U98" s="132"/>
      <c r="V98" s="148"/>
      <c r="W98" s="134"/>
    </row>
    <row r="99" spans="1:23" s="149" customFormat="1" ht="88.5" customHeight="1" collapsed="1" x14ac:dyDescent="0.25">
      <c r="A99" s="135"/>
      <c r="B99" s="136" t="s">
        <v>459</v>
      </c>
      <c r="C99" s="129"/>
      <c r="D99" s="128"/>
      <c r="E99" s="128"/>
      <c r="F99" s="128">
        <v>2024</v>
      </c>
      <c r="G99" s="128">
        <v>2024</v>
      </c>
      <c r="H99" s="132"/>
      <c r="I99" s="132"/>
      <c r="J99" s="158"/>
      <c r="K99" s="128"/>
      <c r="L99" s="128"/>
      <c r="M99" s="128"/>
      <c r="N99" s="128"/>
      <c r="O99" s="128" t="s">
        <v>436</v>
      </c>
      <c r="P99" s="128"/>
      <c r="Q99" s="131"/>
      <c r="R99" s="131"/>
      <c r="S99" s="130"/>
      <c r="T99" s="132"/>
      <c r="U99" s="132">
        <v>7.2</v>
      </c>
      <c r="V99" s="148"/>
      <c r="W99" s="134"/>
    </row>
    <row r="100" spans="1:23" s="152" customFormat="1" ht="69.75" customHeight="1" x14ac:dyDescent="0.25">
      <c r="A100" s="116" t="s">
        <v>49</v>
      </c>
      <c r="B100" s="118" t="s">
        <v>258</v>
      </c>
      <c r="C100" s="119" t="s">
        <v>376</v>
      </c>
      <c r="D100" s="120" t="s">
        <v>16</v>
      </c>
      <c r="E100" s="120" t="str">
        <f>P100</f>
        <v xml:space="preserve">3,68 МВА
28,74 км </v>
      </c>
      <c r="F100" s="120">
        <v>2020</v>
      </c>
      <c r="G100" s="120">
        <v>2024</v>
      </c>
      <c r="H100" s="123"/>
      <c r="I100" s="123"/>
      <c r="J100" s="157"/>
      <c r="K100" s="120" t="s">
        <v>103</v>
      </c>
      <c r="L100" s="120" t="s">
        <v>136</v>
      </c>
      <c r="M100" s="120" t="s">
        <v>243</v>
      </c>
      <c r="N100" s="120" t="s">
        <v>316</v>
      </c>
      <c r="O100" s="120" t="s">
        <v>516</v>
      </c>
      <c r="P100" s="120" t="s">
        <v>517</v>
      </c>
      <c r="Q100" s="122">
        <v>8.2472742000000014</v>
      </c>
      <c r="R100" s="122">
        <v>8.4663918848000019</v>
      </c>
      <c r="S100" s="121">
        <f>8.989+32.27+7.58</f>
        <v>48.838999999999999</v>
      </c>
      <c r="T100" s="123">
        <f>T101+T102</f>
        <v>12.192610220000001</v>
      </c>
      <c r="U100" s="123">
        <f>SUM(U103:U112)</f>
        <v>59.642367069999992</v>
      </c>
      <c r="V100" s="147">
        <f>Q100+R100+S100+T100+U100</f>
        <v>137.38764337480001</v>
      </c>
      <c r="W100" s="125"/>
    </row>
    <row r="101" spans="1:23" s="149" customFormat="1" ht="88.5" hidden="1" customHeight="1" outlineLevel="1" x14ac:dyDescent="0.25">
      <c r="A101" s="139"/>
      <c r="B101" s="136" t="s">
        <v>412</v>
      </c>
      <c r="C101" s="129"/>
      <c r="D101" s="128"/>
      <c r="E101" s="128"/>
      <c r="F101" s="128">
        <v>2023</v>
      </c>
      <c r="G101" s="128">
        <v>2023</v>
      </c>
      <c r="H101" s="132"/>
      <c r="I101" s="132"/>
      <c r="J101" s="158"/>
      <c r="K101" s="128"/>
      <c r="L101" s="128"/>
      <c r="M101" s="128"/>
      <c r="N101" s="128" t="s">
        <v>314</v>
      </c>
      <c r="O101" s="128"/>
      <c r="P101" s="128"/>
      <c r="Q101" s="131"/>
      <c r="R101" s="131"/>
      <c r="S101" s="130"/>
      <c r="T101" s="132">
        <v>6.0160288400000006</v>
      </c>
      <c r="U101" s="132"/>
      <c r="V101" s="148"/>
      <c r="W101" s="134"/>
    </row>
    <row r="102" spans="1:23" s="149" customFormat="1" ht="88.5" hidden="1" customHeight="1" outlineLevel="1" x14ac:dyDescent="0.25">
      <c r="A102" s="139"/>
      <c r="B102" s="136" t="s">
        <v>301</v>
      </c>
      <c r="C102" s="129"/>
      <c r="D102" s="128"/>
      <c r="E102" s="128"/>
      <c r="F102" s="128">
        <v>2023</v>
      </c>
      <c r="G102" s="128">
        <v>2023</v>
      </c>
      <c r="H102" s="132"/>
      <c r="I102" s="132"/>
      <c r="J102" s="158"/>
      <c r="K102" s="128"/>
      <c r="L102" s="128"/>
      <c r="M102" s="128"/>
      <c r="N102" s="128" t="s">
        <v>315</v>
      </c>
      <c r="O102" s="128"/>
      <c r="P102" s="128"/>
      <c r="Q102" s="131"/>
      <c r="R102" s="131"/>
      <c r="S102" s="130"/>
      <c r="T102" s="132">
        <v>6.17658138</v>
      </c>
      <c r="U102" s="132"/>
      <c r="V102" s="148"/>
      <c r="W102" s="134"/>
    </row>
    <row r="103" spans="1:23" s="149" customFormat="1" ht="88.5" customHeight="1" collapsed="1" x14ac:dyDescent="0.25">
      <c r="A103" s="139"/>
      <c r="B103" s="136" t="s">
        <v>483</v>
      </c>
      <c r="C103" s="129"/>
      <c r="D103" s="128"/>
      <c r="E103" s="128"/>
      <c r="F103" s="128">
        <v>2024</v>
      </c>
      <c r="G103" s="128">
        <v>2024</v>
      </c>
      <c r="H103" s="132"/>
      <c r="I103" s="132"/>
      <c r="J103" s="158"/>
      <c r="K103" s="128"/>
      <c r="L103" s="128"/>
      <c r="M103" s="128"/>
      <c r="N103" s="128"/>
      <c r="O103" s="128" t="s">
        <v>484</v>
      </c>
      <c r="P103" s="128"/>
      <c r="Q103" s="131"/>
      <c r="R103" s="131"/>
      <c r="S103" s="130"/>
      <c r="T103" s="132"/>
      <c r="U103" s="132">
        <v>14.894259999999999</v>
      </c>
      <c r="V103" s="148"/>
      <c r="W103" s="134"/>
    </row>
    <row r="104" spans="1:23" s="149" customFormat="1" ht="99.75" customHeight="1" x14ac:dyDescent="0.25">
      <c r="A104" s="139"/>
      <c r="B104" s="136" t="s">
        <v>485</v>
      </c>
      <c r="C104" s="129"/>
      <c r="D104" s="128"/>
      <c r="E104" s="128"/>
      <c r="F104" s="128">
        <v>2024</v>
      </c>
      <c r="G104" s="128">
        <v>2024</v>
      </c>
      <c r="H104" s="132"/>
      <c r="I104" s="132"/>
      <c r="J104" s="158"/>
      <c r="K104" s="128"/>
      <c r="L104" s="128"/>
      <c r="M104" s="128"/>
      <c r="N104" s="128"/>
      <c r="O104" s="128" t="s">
        <v>437</v>
      </c>
      <c r="P104" s="128"/>
      <c r="Q104" s="131"/>
      <c r="R104" s="131"/>
      <c r="S104" s="130"/>
      <c r="T104" s="132"/>
      <c r="U104" s="132">
        <v>8.3910397299999993</v>
      </c>
      <c r="V104" s="148"/>
      <c r="W104" s="160"/>
    </row>
    <row r="105" spans="1:23" s="149" customFormat="1" ht="62.25" customHeight="1" x14ac:dyDescent="0.25">
      <c r="A105" s="139"/>
      <c r="B105" s="136" t="s">
        <v>486</v>
      </c>
      <c r="C105" s="129"/>
      <c r="D105" s="128"/>
      <c r="E105" s="128"/>
      <c r="F105" s="128">
        <v>2024</v>
      </c>
      <c r="G105" s="128">
        <v>2025</v>
      </c>
      <c r="H105" s="132"/>
      <c r="I105" s="132"/>
      <c r="J105" s="158"/>
      <c r="K105" s="128"/>
      <c r="L105" s="128"/>
      <c r="M105" s="128"/>
      <c r="N105" s="128"/>
      <c r="O105" s="128" t="s">
        <v>134</v>
      </c>
      <c r="P105" s="128"/>
      <c r="Q105" s="131"/>
      <c r="R105" s="131"/>
      <c r="S105" s="130"/>
      <c r="T105" s="132"/>
      <c r="U105" s="132">
        <v>1.8362340000000001E-2</v>
      </c>
      <c r="V105" s="148"/>
      <c r="W105" s="134"/>
    </row>
    <row r="106" spans="1:23" s="149" customFormat="1" ht="73.5" customHeight="1" x14ac:dyDescent="0.25">
      <c r="A106" s="139"/>
      <c r="B106" s="136" t="s">
        <v>492</v>
      </c>
      <c r="C106" s="129"/>
      <c r="D106" s="128"/>
      <c r="E106" s="128"/>
      <c r="F106" s="128">
        <v>2024</v>
      </c>
      <c r="G106" s="128">
        <v>2024</v>
      </c>
      <c r="H106" s="132"/>
      <c r="I106" s="132"/>
      <c r="J106" s="158"/>
      <c r="K106" s="128"/>
      <c r="L106" s="128"/>
      <c r="M106" s="128"/>
      <c r="N106" s="128"/>
      <c r="O106" s="128" t="s">
        <v>438</v>
      </c>
      <c r="P106" s="128"/>
      <c r="Q106" s="131"/>
      <c r="R106" s="131"/>
      <c r="S106" s="130"/>
      <c r="T106" s="132"/>
      <c r="U106" s="132">
        <v>1.702</v>
      </c>
      <c r="V106" s="148"/>
      <c r="W106" s="160"/>
    </row>
    <row r="107" spans="1:23" s="149" customFormat="1" ht="63.75" customHeight="1" x14ac:dyDescent="0.25">
      <c r="A107" s="139"/>
      <c r="B107" s="136" t="s">
        <v>493</v>
      </c>
      <c r="C107" s="129"/>
      <c r="D107" s="128"/>
      <c r="E107" s="128"/>
      <c r="F107" s="128">
        <v>2024</v>
      </c>
      <c r="G107" s="128">
        <v>2024</v>
      </c>
      <c r="H107" s="132"/>
      <c r="I107" s="132"/>
      <c r="J107" s="158"/>
      <c r="K107" s="128"/>
      <c r="L107" s="128"/>
      <c r="M107" s="128"/>
      <c r="N107" s="128"/>
      <c r="O107" s="128" t="s">
        <v>441</v>
      </c>
      <c r="P107" s="128"/>
      <c r="Q107" s="131"/>
      <c r="R107" s="131"/>
      <c r="S107" s="130"/>
      <c r="T107" s="132"/>
      <c r="U107" s="132">
        <v>1.1499999999999999</v>
      </c>
      <c r="V107" s="148"/>
      <c r="W107" s="134"/>
    </row>
    <row r="108" spans="1:23" s="149" customFormat="1" ht="63.75" customHeight="1" x14ac:dyDescent="0.25">
      <c r="A108" s="139"/>
      <c r="B108" s="136" t="s">
        <v>494</v>
      </c>
      <c r="C108" s="129"/>
      <c r="D108" s="128"/>
      <c r="E108" s="128"/>
      <c r="F108" s="128">
        <v>2024</v>
      </c>
      <c r="G108" s="128">
        <v>2024</v>
      </c>
      <c r="H108" s="132"/>
      <c r="I108" s="132"/>
      <c r="J108" s="158"/>
      <c r="K108" s="128"/>
      <c r="L108" s="128"/>
      <c r="M108" s="128"/>
      <c r="N108" s="128"/>
      <c r="O108" s="128" t="s">
        <v>448</v>
      </c>
      <c r="P108" s="128"/>
      <c r="Q108" s="131"/>
      <c r="R108" s="131"/>
      <c r="S108" s="130"/>
      <c r="T108" s="132"/>
      <c r="U108" s="132">
        <v>3.3138879999999999</v>
      </c>
      <c r="V108" s="148"/>
      <c r="W108" s="134"/>
    </row>
    <row r="109" spans="1:23" s="149" customFormat="1" ht="69.75" customHeight="1" x14ac:dyDescent="0.25">
      <c r="A109" s="139"/>
      <c r="B109" s="136" t="s">
        <v>495</v>
      </c>
      <c r="C109" s="129"/>
      <c r="D109" s="128"/>
      <c r="E109" s="128"/>
      <c r="F109" s="128">
        <v>2024</v>
      </c>
      <c r="G109" s="128">
        <v>2024</v>
      </c>
      <c r="H109" s="132"/>
      <c r="I109" s="132"/>
      <c r="J109" s="158"/>
      <c r="K109" s="128"/>
      <c r="L109" s="128"/>
      <c r="M109" s="128"/>
      <c r="N109" s="128"/>
      <c r="O109" s="128" t="s">
        <v>440</v>
      </c>
      <c r="P109" s="128"/>
      <c r="Q109" s="131"/>
      <c r="R109" s="131"/>
      <c r="S109" s="130"/>
      <c r="T109" s="132"/>
      <c r="U109" s="132">
        <v>17.323753</v>
      </c>
      <c r="V109" s="148"/>
      <c r="W109" s="134"/>
    </row>
    <row r="110" spans="1:23" s="149" customFormat="1" ht="76.5" customHeight="1" x14ac:dyDescent="0.25">
      <c r="A110" s="139"/>
      <c r="B110" s="136" t="s">
        <v>496</v>
      </c>
      <c r="C110" s="129"/>
      <c r="D110" s="128"/>
      <c r="E110" s="128"/>
      <c r="F110" s="128">
        <v>2024</v>
      </c>
      <c r="G110" s="128">
        <v>2025</v>
      </c>
      <c r="H110" s="132"/>
      <c r="I110" s="132"/>
      <c r="J110" s="158"/>
      <c r="K110" s="128"/>
      <c r="L110" s="128"/>
      <c r="M110" s="128"/>
      <c r="N110" s="128"/>
      <c r="O110" s="128" t="s">
        <v>134</v>
      </c>
      <c r="P110" s="128"/>
      <c r="Q110" s="131"/>
      <c r="R110" s="131"/>
      <c r="S110" s="130"/>
      <c r="T110" s="132"/>
      <c r="U110" s="132">
        <v>0.13440000000000002</v>
      </c>
      <c r="V110" s="148"/>
      <c r="W110" s="134"/>
    </row>
    <row r="111" spans="1:23" s="149" customFormat="1" ht="70.5" customHeight="1" x14ac:dyDescent="0.25">
      <c r="A111" s="139"/>
      <c r="B111" s="136" t="s">
        <v>497</v>
      </c>
      <c r="C111" s="129"/>
      <c r="D111" s="128"/>
      <c r="E111" s="128"/>
      <c r="F111" s="128">
        <v>2024</v>
      </c>
      <c r="G111" s="128">
        <v>2024</v>
      </c>
      <c r="H111" s="132"/>
      <c r="I111" s="132"/>
      <c r="J111" s="158"/>
      <c r="K111" s="128"/>
      <c r="L111" s="128"/>
      <c r="M111" s="128"/>
      <c r="N111" s="128"/>
      <c r="O111" s="128" t="s">
        <v>460</v>
      </c>
      <c r="P111" s="128"/>
      <c r="Q111" s="131"/>
      <c r="R111" s="131"/>
      <c r="S111" s="130"/>
      <c r="T111" s="132"/>
      <c r="U111" s="132">
        <v>3.159878</v>
      </c>
      <c r="V111" s="148"/>
      <c r="W111" s="160"/>
    </row>
    <row r="112" spans="1:23" s="149" customFormat="1" ht="78" customHeight="1" x14ac:dyDescent="0.25">
      <c r="A112" s="139"/>
      <c r="B112" s="136" t="s">
        <v>498</v>
      </c>
      <c r="C112" s="129"/>
      <c r="D112" s="128"/>
      <c r="E112" s="128"/>
      <c r="F112" s="128">
        <v>2024</v>
      </c>
      <c r="G112" s="128">
        <v>2024</v>
      </c>
      <c r="H112" s="132"/>
      <c r="I112" s="132"/>
      <c r="J112" s="158"/>
      <c r="K112" s="128"/>
      <c r="L112" s="128"/>
      <c r="M112" s="128"/>
      <c r="N112" s="128"/>
      <c r="O112" s="128" t="s">
        <v>439</v>
      </c>
      <c r="P112" s="128"/>
      <c r="Q112" s="131"/>
      <c r="R112" s="131"/>
      <c r="S112" s="130"/>
      <c r="T112" s="132"/>
      <c r="U112" s="132">
        <v>9.554786</v>
      </c>
      <c r="V112" s="148"/>
      <c r="W112" s="134"/>
    </row>
    <row r="113" spans="1:23" ht="70.5" customHeight="1" x14ac:dyDescent="0.25">
      <c r="A113" s="116" t="s">
        <v>53</v>
      </c>
      <c r="B113" s="118" t="s">
        <v>259</v>
      </c>
      <c r="C113" s="119" t="s">
        <v>377</v>
      </c>
      <c r="D113" s="120" t="s">
        <v>16</v>
      </c>
      <c r="E113" s="120" t="str">
        <f>P113</f>
        <v>3,36 МВА
10,87 км</v>
      </c>
      <c r="F113" s="120">
        <v>2020</v>
      </c>
      <c r="G113" s="120">
        <v>2024</v>
      </c>
      <c r="H113" s="123"/>
      <c r="I113" s="123"/>
      <c r="J113" s="98"/>
      <c r="K113" s="120" t="s">
        <v>103</v>
      </c>
      <c r="L113" s="120" t="s">
        <v>147</v>
      </c>
      <c r="M113" s="120" t="s">
        <v>148</v>
      </c>
      <c r="N113" s="120" t="s">
        <v>318</v>
      </c>
      <c r="O113" s="120" t="s">
        <v>276</v>
      </c>
      <c r="P113" s="120" t="s">
        <v>413</v>
      </c>
      <c r="Q113" s="122">
        <v>8.2472742000000014</v>
      </c>
      <c r="R113" s="122">
        <v>8.4810671212000024</v>
      </c>
      <c r="S113" s="121">
        <v>8.9890010524512025</v>
      </c>
      <c r="T113" s="123">
        <f>T114+T115+T116</f>
        <v>5.7675324400000001</v>
      </c>
      <c r="U113" s="123">
        <f>U117</f>
        <v>3.7</v>
      </c>
      <c r="V113" s="147">
        <f>Q113+R113+S113+T113+U113</f>
        <v>35.184874813651206</v>
      </c>
      <c r="W113" s="96"/>
    </row>
    <row r="114" spans="1:23" s="54" customFormat="1" ht="88.5" hidden="1" customHeight="1" outlineLevel="1" x14ac:dyDescent="0.3">
      <c r="A114" s="139"/>
      <c r="B114" s="126" t="s">
        <v>291</v>
      </c>
      <c r="C114" s="127"/>
      <c r="D114" s="128"/>
      <c r="E114" s="128"/>
      <c r="F114" s="128">
        <v>2023</v>
      </c>
      <c r="G114" s="128">
        <v>2023</v>
      </c>
      <c r="H114" s="132"/>
      <c r="I114" s="132"/>
      <c r="J114" s="99"/>
      <c r="K114" s="128"/>
      <c r="L114" s="128"/>
      <c r="M114" s="128"/>
      <c r="N114" s="128" t="s">
        <v>317</v>
      </c>
      <c r="O114" s="128"/>
      <c r="P114" s="128"/>
      <c r="Q114" s="131"/>
      <c r="R114" s="131"/>
      <c r="S114" s="130"/>
      <c r="T114" s="132">
        <v>3.1076259999999998</v>
      </c>
      <c r="U114" s="132"/>
      <c r="V114" s="148"/>
      <c r="W114" s="134"/>
    </row>
    <row r="115" spans="1:23" s="54" customFormat="1" ht="88.5" hidden="1" customHeight="1" outlineLevel="1" x14ac:dyDescent="0.3">
      <c r="A115" s="139"/>
      <c r="B115" s="136" t="s">
        <v>260</v>
      </c>
      <c r="C115" s="127"/>
      <c r="D115" s="128"/>
      <c r="E115" s="128"/>
      <c r="F115" s="128">
        <v>2023</v>
      </c>
      <c r="G115" s="128">
        <v>2023</v>
      </c>
      <c r="H115" s="132"/>
      <c r="I115" s="132"/>
      <c r="J115" s="99"/>
      <c r="K115" s="128"/>
      <c r="L115" s="128"/>
      <c r="M115" s="128"/>
      <c r="N115" s="128" t="s">
        <v>269</v>
      </c>
      <c r="O115" s="128"/>
      <c r="P115" s="128"/>
      <c r="Q115" s="131"/>
      <c r="R115" s="131"/>
      <c r="S115" s="130"/>
      <c r="T115" s="132">
        <v>1.29890539</v>
      </c>
      <c r="U115" s="132"/>
      <c r="V115" s="148"/>
      <c r="W115" s="134"/>
    </row>
    <row r="116" spans="1:23" s="54" customFormat="1" ht="88.5" hidden="1" customHeight="1" outlineLevel="1" x14ac:dyDescent="0.3">
      <c r="A116" s="139"/>
      <c r="B116" s="126" t="s">
        <v>414</v>
      </c>
      <c r="C116" s="127"/>
      <c r="D116" s="128"/>
      <c r="E116" s="128"/>
      <c r="F116" s="128">
        <v>2023</v>
      </c>
      <c r="G116" s="128">
        <v>2023</v>
      </c>
      <c r="H116" s="132"/>
      <c r="I116" s="132"/>
      <c r="J116" s="99"/>
      <c r="K116" s="128"/>
      <c r="L116" s="128"/>
      <c r="M116" s="128"/>
      <c r="N116" s="128" t="s">
        <v>292</v>
      </c>
      <c r="O116" s="128"/>
      <c r="P116" s="128"/>
      <c r="Q116" s="131"/>
      <c r="R116" s="131"/>
      <c r="S116" s="130"/>
      <c r="T116" s="132">
        <v>1.36100105</v>
      </c>
      <c r="U116" s="132"/>
      <c r="V116" s="148"/>
      <c r="W116" s="134"/>
    </row>
    <row r="117" spans="1:23" s="54" customFormat="1" ht="61.5" customHeight="1" collapsed="1" x14ac:dyDescent="0.3">
      <c r="A117" s="139"/>
      <c r="B117" s="126" t="s">
        <v>461</v>
      </c>
      <c r="C117" s="127"/>
      <c r="D117" s="128"/>
      <c r="E117" s="128"/>
      <c r="F117" s="128">
        <v>2024</v>
      </c>
      <c r="G117" s="128">
        <v>2024</v>
      </c>
      <c r="H117" s="132"/>
      <c r="I117" s="132"/>
      <c r="J117" s="99"/>
      <c r="K117" s="128"/>
      <c r="L117" s="128"/>
      <c r="M117" s="128"/>
      <c r="N117" s="128"/>
      <c r="O117" s="128" t="s">
        <v>276</v>
      </c>
      <c r="P117" s="128"/>
      <c r="Q117" s="131"/>
      <c r="R117" s="131"/>
      <c r="S117" s="130"/>
      <c r="T117" s="132"/>
      <c r="U117" s="132">
        <v>3.7</v>
      </c>
      <c r="V117" s="148"/>
      <c r="W117" s="134"/>
    </row>
    <row r="118" spans="1:23" ht="63.75" customHeight="1" x14ac:dyDescent="0.3">
      <c r="A118" s="116" t="s">
        <v>54</v>
      </c>
      <c r="B118" s="118" t="s">
        <v>261</v>
      </c>
      <c r="C118" s="119" t="s">
        <v>378</v>
      </c>
      <c r="D118" s="120" t="s">
        <v>16</v>
      </c>
      <c r="E118" s="120" t="str">
        <f>P118</f>
        <v>2,23 МВА
12,33 км</v>
      </c>
      <c r="F118" s="120">
        <v>2020</v>
      </c>
      <c r="G118" s="120">
        <v>2024</v>
      </c>
      <c r="H118" s="123"/>
      <c r="I118" s="123"/>
      <c r="J118" s="161"/>
      <c r="K118" s="120" t="s">
        <v>109</v>
      </c>
      <c r="L118" s="120" t="s">
        <v>148</v>
      </c>
      <c r="M118" s="120" t="s">
        <v>227</v>
      </c>
      <c r="N118" s="120" t="s">
        <v>319</v>
      </c>
      <c r="O118" s="120" t="s">
        <v>419</v>
      </c>
      <c r="P118" s="120" t="s">
        <v>518</v>
      </c>
      <c r="Q118" s="122">
        <v>6.2049695000000007</v>
      </c>
      <c r="R118" s="122">
        <v>6.2219999980000011</v>
      </c>
      <c r="S118" s="121">
        <v>6.7630196369520013</v>
      </c>
      <c r="T118" s="123">
        <f>T119</f>
        <v>3.1845050000000001</v>
      </c>
      <c r="U118" s="123">
        <v>16.808</v>
      </c>
      <c r="V118" s="147">
        <f>Q118+R118+S118+T118+U118</f>
        <v>39.182494134952009</v>
      </c>
      <c r="W118" s="138"/>
    </row>
    <row r="119" spans="1:23" s="54" customFormat="1" ht="88.5" hidden="1" customHeight="1" outlineLevel="1" x14ac:dyDescent="0.3">
      <c r="A119" s="139"/>
      <c r="B119" s="136" t="s">
        <v>302</v>
      </c>
      <c r="C119" s="127"/>
      <c r="D119" s="128"/>
      <c r="E119" s="128"/>
      <c r="F119" s="128">
        <v>2023</v>
      </c>
      <c r="G119" s="128">
        <v>2023</v>
      </c>
      <c r="H119" s="132"/>
      <c r="I119" s="132"/>
      <c r="J119" s="162"/>
      <c r="K119" s="128"/>
      <c r="L119" s="128"/>
      <c r="M119" s="128"/>
      <c r="N119" s="128" t="s">
        <v>295</v>
      </c>
      <c r="O119" s="128"/>
      <c r="P119" s="128"/>
      <c r="Q119" s="131"/>
      <c r="R119" s="131"/>
      <c r="S119" s="130"/>
      <c r="T119" s="132">
        <v>3.1845050000000001</v>
      </c>
      <c r="U119" s="132"/>
      <c r="V119" s="148"/>
      <c r="W119" s="134"/>
    </row>
    <row r="120" spans="1:23" s="54" customFormat="1" ht="70.5" customHeight="1" collapsed="1" x14ac:dyDescent="0.3">
      <c r="A120" s="139"/>
      <c r="B120" s="136" t="s">
        <v>462</v>
      </c>
      <c r="C120" s="127"/>
      <c r="D120" s="128"/>
      <c r="E120" s="128"/>
      <c r="F120" s="128">
        <v>2024</v>
      </c>
      <c r="G120" s="128">
        <v>2024</v>
      </c>
      <c r="H120" s="132"/>
      <c r="I120" s="132"/>
      <c r="J120" s="162"/>
      <c r="K120" s="128"/>
      <c r="L120" s="128"/>
      <c r="M120" s="128"/>
      <c r="N120" s="128"/>
      <c r="O120" s="128" t="s">
        <v>442</v>
      </c>
      <c r="P120" s="128"/>
      <c r="Q120" s="131"/>
      <c r="R120" s="131"/>
      <c r="S120" s="130"/>
      <c r="T120" s="132"/>
      <c r="U120" s="132">
        <v>6.8719288699999996</v>
      </c>
      <c r="V120" s="148"/>
      <c r="W120" s="134"/>
    </row>
    <row r="121" spans="1:23" s="54" customFormat="1" ht="83.25" customHeight="1" x14ac:dyDescent="0.3">
      <c r="A121" s="139"/>
      <c r="B121" s="136" t="s">
        <v>463</v>
      </c>
      <c r="C121" s="127"/>
      <c r="D121" s="128"/>
      <c r="E121" s="128"/>
      <c r="F121" s="128">
        <v>2024</v>
      </c>
      <c r="G121" s="128">
        <v>2024</v>
      </c>
      <c r="H121" s="132"/>
      <c r="I121" s="132"/>
      <c r="J121" s="162"/>
      <c r="K121" s="128"/>
      <c r="L121" s="128"/>
      <c r="M121" s="128"/>
      <c r="N121" s="128"/>
      <c r="O121" s="128" t="s">
        <v>443</v>
      </c>
      <c r="P121" s="128"/>
      <c r="Q121" s="131"/>
      <c r="R121" s="131"/>
      <c r="S121" s="130"/>
      <c r="T121" s="132"/>
      <c r="U121" s="132">
        <v>9.9360822000000013</v>
      </c>
      <c r="V121" s="148"/>
      <c r="W121" s="134"/>
    </row>
    <row r="122" spans="1:23" ht="73.5" customHeight="1" x14ac:dyDescent="0.25">
      <c r="A122" s="116" t="s">
        <v>56</v>
      </c>
      <c r="B122" s="118" t="s">
        <v>262</v>
      </c>
      <c r="C122" s="119" t="s">
        <v>379</v>
      </c>
      <c r="D122" s="120" t="s">
        <v>16</v>
      </c>
      <c r="E122" s="120" t="str">
        <f>P122</f>
        <v>8,97 МВА
15,59 км
КРУН-6кВ</v>
      </c>
      <c r="F122" s="120">
        <v>2020</v>
      </c>
      <c r="G122" s="120">
        <v>2024</v>
      </c>
      <c r="H122" s="123"/>
      <c r="I122" s="123"/>
      <c r="J122" s="157"/>
      <c r="K122" s="120" t="s">
        <v>110</v>
      </c>
      <c r="L122" s="120" t="s">
        <v>149</v>
      </c>
      <c r="M122" s="120" t="s">
        <v>228</v>
      </c>
      <c r="N122" s="120" t="s">
        <v>321</v>
      </c>
      <c r="O122" s="120" t="s">
        <v>519</v>
      </c>
      <c r="P122" s="120" t="s">
        <v>520</v>
      </c>
      <c r="Q122" s="122">
        <v>10.827450210000002</v>
      </c>
      <c r="R122" s="122">
        <v>36.419183803784001</v>
      </c>
      <c r="S122" s="121">
        <v>5.5964999999999998</v>
      </c>
      <c r="T122" s="123">
        <f>T123+T124</f>
        <v>6.71690641</v>
      </c>
      <c r="U122" s="123">
        <v>11.0075</v>
      </c>
      <c r="V122" s="147">
        <f>Q122+R122+S122+T122+U122</f>
        <v>70.56754042378401</v>
      </c>
      <c r="W122" s="125"/>
    </row>
    <row r="123" spans="1:23" s="54" customFormat="1" ht="88.5" hidden="1" customHeight="1" outlineLevel="1" x14ac:dyDescent="0.3">
      <c r="A123" s="139"/>
      <c r="B123" s="126" t="s">
        <v>415</v>
      </c>
      <c r="C123" s="127"/>
      <c r="D123" s="128"/>
      <c r="E123" s="128"/>
      <c r="F123" s="128">
        <v>2023</v>
      </c>
      <c r="G123" s="128">
        <v>2023</v>
      </c>
      <c r="H123" s="132"/>
      <c r="I123" s="132"/>
      <c r="J123" s="158"/>
      <c r="K123" s="128"/>
      <c r="L123" s="128"/>
      <c r="M123" s="128"/>
      <c r="N123" s="128" t="s">
        <v>293</v>
      </c>
      <c r="O123" s="128"/>
      <c r="P123" s="128"/>
      <c r="Q123" s="131"/>
      <c r="R123" s="131"/>
      <c r="S123" s="130"/>
      <c r="T123" s="132">
        <v>2.9</v>
      </c>
      <c r="U123" s="132"/>
      <c r="V123" s="148"/>
      <c r="W123" s="134"/>
    </row>
    <row r="124" spans="1:23" s="54" customFormat="1" ht="88.5" hidden="1" customHeight="1" outlineLevel="1" x14ac:dyDescent="0.3">
      <c r="A124" s="139"/>
      <c r="B124" s="136" t="s">
        <v>294</v>
      </c>
      <c r="C124" s="127"/>
      <c r="D124" s="128"/>
      <c r="E124" s="128"/>
      <c r="F124" s="128">
        <v>2023</v>
      </c>
      <c r="G124" s="128">
        <v>2023</v>
      </c>
      <c r="H124" s="132"/>
      <c r="I124" s="132"/>
      <c r="J124" s="158"/>
      <c r="K124" s="128"/>
      <c r="L124" s="128"/>
      <c r="M124" s="128"/>
      <c r="N124" s="128" t="s">
        <v>320</v>
      </c>
      <c r="O124" s="128"/>
      <c r="P124" s="128"/>
      <c r="Q124" s="131"/>
      <c r="R124" s="131"/>
      <c r="S124" s="130"/>
      <c r="T124" s="132">
        <v>3.8169064100000001</v>
      </c>
      <c r="U124" s="132"/>
      <c r="V124" s="148"/>
      <c r="W124" s="134"/>
    </row>
    <row r="125" spans="1:23" s="54" customFormat="1" ht="68.25" customHeight="1" collapsed="1" x14ac:dyDescent="0.3">
      <c r="A125" s="139"/>
      <c r="B125" s="163" t="s">
        <v>425</v>
      </c>
      <c r="C125" s="127"/>
      <c r="D125" s="128"/>
      <c r="E125" s="128"/>
      <c r="F125" s="128">
        <v>2024</v>
      </c>
      <c r="G125" s="128">
        <v>2024</v>
      </c>
      <c r="H125" s="132"/>
      <c r="I125" s="132"/>
      <c r="J125" s="158"/>
      <c r="K125" s="128"/>
      <c r="L125" s="128"/>
      <c r="M125" s="128"/>
      <c r="N125" s="128"/>
      <c r="O125" s="128" t="s">
        <v>526</v>
      </c>
      <c r="P125" s="128"/>
      <c r="Q125" s="131"/>
      <c r="R125" s="131"/>
      <c r="S125" s="130"/>
      <c r="T125" s="132"/>
      <c r="U125" s="132">
        <v>0.861267</v>
      </c>
      <c r="V125" s="148"/>
      <c r="W125" s="134"/>
    </row>
    <row r="126" spans="1:23" s="54" customFormat="1" ht="77.25" customHeight="1" x14ac:dyDescent="0.3">
      <c r="A126" s="139"/>
      <c r="B126" s="136" t="s">
        <v>464</v>
      </c>
      <c r="C126" s="127"/>
      <c r="D126" s="128"/>
      <c r="E126" s="128"/>
      <c r="F126" s="128">
        <v>2024</v>
      </c>
      <c r="G126" s="128">
        <v>2024</v>
      </c>
      <c r="H126" s="132"/>
      <c r="I126" s="132"/>
      <c r="J126" s="158"/>
      <c r="K126" s="128"/>
      <c r="L126" s="128"/>
      <c r="M126" s="128"/>
      <c r="N126" s="128"/>
      <c r="O126" s="128" t="s">
        <v>444</v>
      </c>
      <c r="P126" s="128"/>
      <c r="Q126" s="131"/>
      <c r="R126" s="131"/>
      <c r="S126" s="130"/>
      <c r="T126" s="132"/>
      <c r="U126" s="132">
        <v>2.089188</v>
      </c>
      <c r="V126" s="148"/>
      <c r="W126" s="134"/>
    </row>
    <row r="127" spans="1:23" s="54" customFormat="1" ht="72" customHeight="1" x14ac:dyDescent="0.3">
      <c r="A127" s="139"/>
      <c r="B127" s="136" t="s">
        <v>466</v>
      </c>
      <c r="C127" s="127"/>
      <c r="D127" s="128"/>
      <c r="E127" s="128"/>
      <c r="F127" s="128">
        <v>2024</v>
      </c>
      <c r="G127" s="128">
        <v>2024</v>
      </c>
      <c r="H127" s="132"/>
      <c r="I127" s="132"/>
      <c r="J127" s="158"/>
      <c r="K127" s="128"/>
      <c r="L127" s="128"/>
      <c r="M127" s="128"/>
      <c r="N127" s="128"/>
      <c r="O127" s="128" t="s">
        <v>465</v>
      </c>
      <c r="P127" s="128"/>
      <c r="Q127" s="131"/>
      <c r="R127" s="131"/>
      <c r="S127" s="130"/>
      <c r="T127" s="132"/>
      <c r="U127" s="132">
        <v>1.7630479999999999</v>
      </c>
      <c r="V127" s="148"/>
      <c r="W127" s="134"/>
    </row>
    <row r="128" spans="1:23" s="54" customFormat="1" ht="84.75" customHeight="1" x14ac:dyDescent="0.3">
      <c r="A128" s="139"/>
      <c r="B128" s="136" t="s">
        <v>467</v>
      </c>
      <c r="C128" s="127"/>
      <c r="D128" s="128"/>
      <c r="E128" s="128"/>
      <c r="F128" s="128">
        <v>2024</v>
      </c>
      <c r="G128" s="128">
        <v>2024</v>
      </c>
      <c r="H128" s="132"/>
      <c r="I128" s="132"/>
      <c r="J128" s="158"/>
      <c r="K128" s="128"/>
      <c r="L128" s="128"/>
      <c r="M128" s="128"/>
      <c r="N128" s="128"/>
      <c r="O128" s="128" t="s">
        <v>468</v>
      </c>
      <c r="P128" s="128"/>
      <c r="Q128" s="131"/>
      <c r="R128" s="131"/>
      <c r="S128" s="130"/>
      <c r="T128" s="132"/>
      <c r="U128" s="132">
        <v>4.1487359999999995</v>
      </c>
      <c r="V128" s="148"/>
      <c r="W128" s="160"/>
    </row>
    <row r="129" spans="1:23" s="54" customFormat="1" ht="88.5" customHeight="1" x14ac:dyDescent="0.3">
      <c r="A129" s="139"/>
      <c r="B129" s="136" t="s">
        <v>490</v>
      </c>
      <c r="C129" s="127"/>
      <c r="D129" s="128"/>
      <c r="E129" s="128"/>
      <c r="F129" s="128">
        <v>2024</v>
      </c>
      <c r="G129" s="128">
        <v>2025</v>
      </c>
      <c r="H129" s="132"/>
      <c r="I129" s="132"/>
      <c r="J129" s="158"/>
      <c r="K129" s="128"/>
      <c r="L129" s="128"/>
      <c r="M129" s="128"/>
      <c r="N129" s="128"/>
      <c r="O129" s="128" t="s">
        <v>134</v>
      </c>
      <c r="P129" s="128"/>
      <c r="Q129" s="131"/>
      <c r="R129" s="131"/>
      <c r="S129" s="130"/>
      <c r="T129" s="132"/>
      <c r="U129" s="132">
        <v>1.8079999999999999E-2</v>
      </c>
      <c r="V129" s="148"/>
      <c r="W129" s="134"/>
    </row>
    <row r="130" spans="1:23" s="54" customFormat="1" ht="70.5" customHeight="1" x14ac:dyDescent="0.3">
      <c r="A130" s="139"/>
      <c r="B130" s="136" t="s">
        <v>469</v>
      </c>
      <c r="C130" s="127"/>
      <c r="D130" s="128"/>
      <c r="E130" s="128"/>
      <c r="F130" s="128">
        <v>2024</v>
      </c>
      <c r="G130" s="128">
        <v>2024</v>
      </c>
      <c r="H130" s="132"/>
      <c r="I130" s="132"/>
      <c r="J130" s="158"/>
      <c r="K130" s="128"/>
      <c r="L130" s="128"/>
      <c r="M130" s="128"/>
      <c r="N130" s="128"/>
      <c r="O130" s="128" t="s">
        <v>445</v>
      </c>
      <c r="P130" s="128"/>
      <c r="Q130" s="131"/>
      <c r="R130" s="131"/>
      <c r="S130" s="130"/>
      <c r="T130" s="132"/>
      <c r="U130" s="132">
        <v>1.8249</v>
      </c>
      <c r="V130" s="148"/>
      <c r="W130" s="134"/>
    </row>
    <row r="131" spans="1:23" s="54" customFormat="1" ht="58.5" customHeight="1" x14ac:dyDescent="0.3">
      <c r="A131" s="139"/>
      <c r="B131" s="136" t="s">
        <v>470</v>
      </c>
      <c r="C131" s="127"/>
      <c r="D131" s="128"/>
      <c r="E131" s="128"/>
      <c r="F131" s="128">
        <v>2024</v>
      </c>
      <c r="G131" s="128">
        <v>2024</v>
      </c>
      <c r="H131" s="132"/>
      <c r="I131" s="132"/>
      <c r="J131" s="158"/>
      <c r="K131" s="128"/>
      <c r="L131" s="128"/>
      <c r="M131" s="128"/>
      <c r="N131" s="128"/>
      <c r="O131" s="128" t="s">
        <v>446</v>
      </c>
      <c r="P131" s="128"/>
      <c r="Q131" s="131"/>
      <c r="R131" s="131"/>
      <c r="S131" s="130"/>
      <c r="T131" s="132"/>
      <c r="U131" s="132">
        <v>0.29332449999999999</v>
      </c>
      <c r="V131" s="148"/>
      <c r="W131" s="134"/>
    </row>
    <row r="132" spans="1:23" s="54" customFormat="1" ht="68.25" customHeight="1" x14ac:dyDescent="0.3">
      <c r="A132" s="139"/>
      <c r="B132" s="136" t="s">
        <v>491</v>
      </c>
      <c r="C132" s="127"/>
      <c r="D132" s="128"/>
      <c r="E132" s="128"/>
      <c r="F132" s="128">
        <v>2024</v>
      </c>
      <c r="G132" s="128">
        <v>2025</v>
      </c>
      <c r="H132" s="132"/>
      <c r="I132" s="132"/>
      <c r="J132" s="158"/>
      <c r="K132" s="128"/>
      <c r="L132" s="128"/>
      <c r="M132" s="128"/>
      <c r="N132" s="128"/>
      <c r="O132" s="128" t="s">
        <v>134</v>
      </c>
      <c r="P132" s="128"/>
      <c r="Q132" s="131"/>
      <c r="R132" s="131"/>
      <c r="S132" s="130"/>
      <c r="T132" s="132"/>
      <c r="U132" s="132">
        <v>8.9600000000000009E-3</v>
      </c>
      <c r="V132" s="148"/>
      <c r="W132" s="134"/>
    </row>
    <row r="133" spans="1:23" ht="87" customHeight="1" x14ac:dyDescent="0.25">
      <c r="A133" s="116" t="s">
        <v>57</v>
      </c>
      <c r="B133" s="118" t="s">
        <v>135</v>
      </c>
      <c r="C133" s="119" t="s">
        <v>380</v>
      </c>
      <c r="D133" s="120" t="s">
        <v>16</v>
      </c>
      <c r="E133" s="120" t="s">
        <v>416</v>
      </c>
      <c r="F133" s="120">
        <v>2019</v>
      </c>
      <c r="G133" s="120">
        <v>2031</v>
      </c>
      <c r="H133" s="123"/>
      <c r="I133" s="121"/>
      <c r="J133" s="157"/>
      <c r="K133" s="120" t="s">
        <v>134</v>
      </c>
      <c r="L133" s="120" t="s">
        <v>134</v>
      </c>
      <c r="M133" s="120" t="s">
        <v>134</v>
      </c>
      <c r="N133" s="120"/>
      <c r="O133" s="120"/>
      <c r="P133" s="120"/>
      <c r="Q133" s="122">
        <v>2</v>
      </c>
      <c r="R133" s="122">
        <v>3.7</v>
      </c>
      <c r="S133" s="122">
        <v>1</v>
      </c>
      <c r="T133" s="122"/>
      <c r="U133" s="123"/>
      <c r="V133" s="147">
        <f>Q133+R133+S133+T133+U133</f>
        <v>6.7</v>
      </c>
      <c r="W133" s="138"/>
    </row>
    <row r="134" spans="1:23" ht="69.75" customHeight="1" x14ac:dyDescent="0.25">
      <c r="A134" s="116" t="s">
        <v>222</v>
      </c>
      <c r="B134" s="118" t="s">
        <v>223</v>
      </c>
      <c r="C134" s="119" t="s">
        <v>389</v>
      </c>
      <c r="D134" s="120" t="s">
        <v>16</v>
      </c>
      <c r="E134" s="120" t="str">
        <f>P134</f>
        <v>3,55 км</v>
      </c>
      <c r="F134" s="120">
        <v>2022</v>
      </c>
      <c r="G134" s="120">
        <v>2022</v>
      </c>
      <c r="H134" s="123"/>
      <c r="I134" s="121"/>
      <c r="J134" s="157"/>
      <c r="K134" s="120"/>
      <c r="L134" s="144"/>
      <c r="M134" s="120" t="s">
        <v>240</v>
      </c>
      <c r="N134" s="120"/>
      <c r="O134" s="120"/>
      <c r="P134" s="120" t="str">
        <f>M134</f>
        <v>3,55 км</v>
      </c>
      <c r="Q134" s="122"/>
      <c r="R134" s="122"/>
      <c r="S134" s="122">
        <v>7.5810000000000004</v>
      </c>
      <c r="T134" s="122"/>
      <c r="U134" s="123"/>
      <c r="V134" s="147">
        <f>Q134+R134+S134+T134+U134</f>
        <v>7.5810000000000004</v>
      </c>
      <c r="W134" s="138"/>
    </row>
    <row r="135" spans="1:23" ht="84.75" customHeight="1" x14ac:dyDescent="0.25">
      <c r="A135" s="116" t="s">
        <v>58</v>
      </c>
      <c r="B135" s="118" t="s">
        <v>130</v>
      </c>
      <c r="C135" s="119" t="s">
        <v>381</v>
      </c>
      <c r="D135" s="120" t="s">
        <v>16</v>
      </c>
      <c r="E135" s="120" t="str">
        <f>P135</f>
        <v>8 МВА
2-х цепная ВЛ-35кВ по
 0,35 км</v>
      </c>
      <c r="F135" s="120">
        <v>2020</v>
      </c>
      <c r="G135" s="120">
        <v>2023</v>
      </c>
      <c r="H135" s="123"/>
      <c r="I135" s="123"/>
      <c r="J135" s="157"/>
      <c r="K135" s="120" t="s">
        <v>134</v>
      </c>
      <c r="L135" s="120"/>
      <c r="M135" s="120"/>
      <c r="N135" s="120" t="s">
        <v>304</v>
      </c>
      <c r="O135" s="120"/>
      <c r="P135" s="120" t="str">
        <f>N135</f>
        <v>8 МВА
2-х цепная ВЛ-35кВ по
 0,35 км</v>
      </c>
      <c r="Q135" s="123">
        <v>4.3068558125000003</v>
      </c>
      <c r="R135" s="123">
        <v>26.837499999999999</v>
      </c>
      <c r="S135" s="121">
        <v>83.007000000000005</v>
      </c>
      <c r="T135" s="122">
        <v>85.890999999999991</v>
      </c>
      <c r="U135" s="123"/>
      <c r="V135" s="147">
        <f>Q135+R135+S135+T135+U135</f>
        <v>200.04235581249998</v>
      </c>
      <c r="W135" s="138"/>
    </row>
    <row r="136" spans="1:23" ht="72" customHeight="1" x14ac:dyDescent="0.25">
      <c r="A136" s="116" t="s">
        <v>127</v>
      </c>
      <c r="B136" s="118" t="s">
        <v>263</v>
      </c>
      <c r="C136" s="119" t="s">
        <v>382</v>
      </c>
      <c r="D136" s="120" t="s">
        <v>16</v>
      </c>
      <c r="E136" s="120" t="str">
        <f>P136</f>
        <v>6,36 МВА
36,44 км</v>
      </c>
      <c r="F136" s="120">
        <v>2020</v>
      </c>
      <c r="G136" s="120">
        <v>2024</v>
      </c>
      <c r="H136" s="123"/>
      <c r="I136" s="123"/>
      <c r="J136" s="157"/>
      <c r="K136" s="120" t="s">
        <v>133</v>
      </c>
      <c r="L136" s="120" t="s">
        <v>152</v>
      </c>
      <c r="M136" s="120" t="s">
        <v>154</v>
      </c>
      <c r="N136" s="120" t="s">
        <v>323</v>
      </c>
      <c r="O136" s="120" t="s">
        <v>420</v>
      </c>
      <c r="P136" s="120" t="s">
        <v>521</v>
      </c>
      <c r="Q136" s="123">
        <v>45.586349124999998</v>
      </c>
      <c r="R136" s="123">
        <v>43.507415690000002</v>
      </c>
      <c r="S136" s="121">
        <v>8.4267428545532006</v>
      </c>
      <c r="T136" s="122">
        <f>SUM(T137:T141)</f>
        <v>29.98436178</v>
      </c>
      <c r="U136" s="123">
        <f>U142</f>
        <v>11.8</v>
      </c>
      <c r="V136" s="147">
        <f>Q136+R136+S136+T136+U136</f>
        <v>139.30486944955319</v>
      </c>
      <c r="W136" s="138"/>
    </row>
    <row r="137" spans="1:23" s="54" customFormat="1" ht="88.5" hidden="1" customHeight="1" outlineLevel="1" x14ac:dyDescent="0.3">
      <c r="A137" s="139"/>
      <c r="B137" s="136" t="s">
        <v>270</v>
      </c>
      <c r="C137" s="127"/>
      <c r="D137" s="128"/>
      <c r="E137" s="128"/>
      <c r="F137" s="128">
        <v>2023</v>
      </c>
      <c r="G137" s="128">
        <v>2023</v>
      </c>
      <c r="H137" s="132"/>
      <c r="I137" s="132"/>
      <c r="J137" s="158"/>
      <c r="K137" s="128"/>
      <c r="L137" s="128"/>
      <c r="M137" s="128"/>
      <c r="N137" s="128" t="s">
        <v>309</v>
      </c>
      <c r="O137" s="128"/>
      <c r="P137" s="128"/>
      <c r="Q137" s="132"/>
      <c r="R137" s="132"/>
      <c r="S137" s="130"/>
      <c r="T137" s="131">
        <v>5.2076897400000002</v>
      </c>
      <c r="U137" s="132"/>
      <c r="V137" s="148"/>
      <c r="W137" s="134"/>
    </row>
    <row r="138" spans="1:23" s="54" customFormat="1" ht="88.5" hidden="1" customHeight="1" outlineLevel="1" x14ac:dyDescent="0.3">
      <c r="A138" s="135"/>
      <c r="B138" s="126" t="s">
        <v>349</v>
      </c>
      <c r="C138" s="127"/>
      <c r="D138" s="128"/>
      <c r="E138" s="128"/>
      <c r="F138" s="128">
        <v>2023</v>
      </c>
      <c r="G138" s="128">
        <v>2023</v>
      </c>
      <c r="H138" s="132"/>
      <c r="I138" s="132"/>
      <c r="J138" s="158"/>
      <c r="K138" s="128"/>
      <c r="L138" s="128"/>
      <c r="M138" s="128"/>
      <c r="N138" s="128" t="s">
        <v>350</v>
      </c>
      <c r="O138" s="128"/>
      <c r="P138" s="128"/>
      <c r="Q138" s="132"/>
      <c r="R138" s="132"/>
      <c r="S138" s="130"/>
      <c r="T138" s="131">
        <v>8.8156328199999994</v>
      </c>
      <c r="U138" s="132"/>
      <c r="V138" s="148"/>
      <c r="W138" s="134"/>
    </row>
    <row r="139" spans="1:23" s="54" customFormat="1" ht="88.5" hidden="1" customHeight="1" outlineLevel="1" x14ac:dyDescent="0.25">
      <c r="A139" s="135"/>
      <c r="B139" s="126" t="s">
        <v>296</v>
      </c>
      <c r="C139" s="126"/>
      <c r="D139" s="128"/>
      <c r="E139" s="128"/>
      <c r="F139" s="128">
        <v>2023</v>
      </c>
      <c r="G139" s="128">
        <v>2023</v>
      </c>
      <c r="H139" s="132"/>
      <c r="I139" s="132"/>
      <c r="J139" s="158"/>
      <c r="K139" s="128"/>
      <c r="L139" s="128"/>
      <c r="M139" s="128"/>
      <c r="N139" s="128" t="s">
        <v>297</v>
      </c>
      <c r="O139" s="128"/>
      <c r="P139" s="128"/>
      <c r="Q139" s="132"/>
      <c r="R139" s="132"/>
      <c r="S139" s="130"/>
      <c r="T139" s="131">
        <v>12.621216220000001</v>
      </c>
      <c r="U139" s="132"/>
      <c r="V139" s="148"/>
      <c r="W139" s="134"/>
    </row>
    <row r="140" spans="1:23" s="54" customFormat="1" ht="88.5" hidden="1" customHeight="1" outlineLevel="1" x14ac:dyDescent="0.25">
      <c r="A140" s="135"/>
      <c r="B140" s="136" t="s">
        <v>298</v>
      </c>
      <c r="C140" s="136"/>
      <c r="D140" s="128"/>
      <c r="E140" s="128"/>
      <c r="F140" s="128">
        <v>2023</v>
      </c>
      <c r="G140" s="128">
        <v>2023</v>
      </c>
      <c r="H140" s="132"/>
      <c r="I140" s="132"/>
      <c r="J140" s="158"/>
      <c r="K140" s="128"/>
      <c r="L140" s="128"/>
      <c r="M140" s="128"/>
      <c r="N140" s="128" t="s">
        <v>289</v>
      </c>
      <c r="O140" s="128"/>
      <c r="P140" s="128"/>
      <c r="Q140" s="132"/>
      <c r="R140" s="132"/>
      <c r="S140" s="130"/>
      <c r="T140" s="131">
        <v>1.7598229999999999</v>
      </c>
      <c r="U140" s="132"/>
      <c r="V140" s="148"/>
      <c r="W140" s="134"/>
    </row>
    <row r="141" spans="1:23" s="54" customFormat="1" ht="136.5" hidden="1" customHeight="1" outlineLevel="1" x14ac:dyDescent="0.25">
      <c r="A141" s="135"/>
      <c r="B141" s="136" t="s">
        <v>361</v>
      </c>
      <c r="C141" s="136"/>
      <c r="D141" s="128"/>
      <c r="E141" s="128"/>
      <c r="F141" s="128">
        <v>2023</v>
      </c>
      <c r="G141" s="128">
        <v>2023</v>
      </c>
      <c r="H141" s="132"/>
      <c r="I141" s="132"/>
      <c r="J141" s="158"/>
      <c r="K141" s="128"/>
      <c r="L141" s="128"/>
      <c r="M141" s="128"/>
      <c r="N141" s="128" t="s">
        <v>134</v>
      </c>
      <c r="O141" s="128"/>
      <c r="P141" s="128"/>
      <c r="Q141" s="132"/>
      <c r="R141" s="132"/>
      <c r="S141" s="130"/>
      <c r="T141" s="131">
        <v>1.58</v>
      </c>
      <c r="U141" s="132"/>
      <c r="V141" s="148"/>
      <c r="W141" s="134"/>
    </row>
    <row r="142" spans="1:23" s="54" customFormat="1" ht="72" customHeight="1" collapsed="1" x14ac:dyDescent="0.25">
      <c r="A142" s="135"/>
      <c r="B142" s="136" t="s">
        <v>471</v>
      </c>
      <c r="C142" s="136"/>
      <c r="D142" s="128"/>
      <c r="E142" s="128"/>
      <c r="F142" s="128">
        <v>2024</v>
      </c>
      <c r="G142" s="128">
        <v>2024</v>
      </c>
      <c r="H142" s="132"/>
      <c r="I142" s="132"/>
      <c r="J142" s="158"/>
      <c r="K142" s="128"/>
      <c r="L142" s="128"/>
      <c r="M142" s="128"/>
      <c r="N142" s="128"/>
      <c r="O142" s="128" t="s">
        <v>420</v>
      </c>
      <c r="P142" s="128"/>
      <c r="Q142" s="132"/>
      <c r="R142" s="132"/>
      <c r="S142" s="130"/>
      <c r="T142" s="131"/>
      <c r="U142" s="132">
        <v>11.8</v>
      </c>
      <c r="V142" s="148"/>
      <c r="W142" s="134"/>
    </row>
    <row r="143" spans="1:23" ht="66.75" customHeight="1" x14ac:dyDescent="0.25">
      <c r="A143" s="116" t="s">
        <v>128</v>
      </c>
      <c r="B143" s="118" t="s">
        <v>229</v>
      </c>
      <c r="C143" s="119" t="s">
        <v>383</v>
      </c>
      <c r="D143" s="120" t="s">
        <v>16</v>
      </c>
      <c r="E143" s="120" t="str">
        <f>P143</f>
        <v>2,8 МВА
7,4 км</v>
      </c>
      <c r="F143" s="120">
        <v>2020</v>
      </c>
      <c r="G143" s="120">
        <v>2021</v>
      </c>
      <c r="H143" s="123"/>
      <c r="I143" s="123"/>
      <c r="J143" s="157"/>
      <c r="K143" s="120" t="s">
        <v>138</v>
      </c>
      <c r="L143" s="120" t="s">
        <v>151</v>
      </c>
      <c r="M143" s="120"/>
      <c r="N143" s="120"/>
      <c r="O143" s="120"/>
      <c r="P143" s="120" t="s">
        <v>153</v>
      </c>
      <c r="Q143" s="123">
        <v>39.01664555</v>
      </c>
      <c r="R143" s="123">
        <v>6.9419000000000004</v>
      </c>
      <c r="S143" s="123"/>
      <c r="T143" s="122"/>
      <c r="U143" s="123"/>
      <c r="V143" s="147">
        <f>Q143+R143+S143+T143+U143</f>
        <v>45.958545549999997</v>
      </c>
      <c r="W143" s="138"/>
    </row>
    <row r="144" spans="1:23" ht="63.75" customHeight="1" x14ac:dyDescent="0.25">
      <c r="A144" s="116" t="s">
        <v>129</v>
      </c>
      <c r="B144" s="118" t="s">
        <v>362</v>
      </c>
      <c r="C144" s="119" t="s">
        <v>384</v>
      </c>
      <c r="D144" s="120" t="s">
        <v>16</v>
      </c>
      <c r="E144" s="120" t="str">
        <f>P144</f>
        <v>3,62 МВА
14,94 км</v>
      </c>
      <c r="F144" s="120">
        <v>2020</v>
      </c>
      <c r="G144" s="120">
        <v>2024</v>
      </c>
      <c r="H144" s="123"/>
      <c r="I144" s="123"/>
      <c r="J144" s="157"/>
      <c r="K144" s="120" t="s">
        <v>131</v>
      </c>
      <c r="L144" s="120" t="s">
        <v>150</v>
      </c>
      <c r="M144" s="120" t="s">
        <v>132</v>
      </c>
      <c r="N144" s="120" t="s">
        <v>322</v>
      </c>
      <c r="O144" s="120" t="s">
        <v>280</v>
      </c>
      <c r="P144" s="120" t="s">
        <v>522</v>
      </c>
      <c r="Q144" s="123">
        <v>11.27215</v>
      </c>
      <c r="R144" s="123">
        <v>19.949757000000002</v>
      </c>
      <c r="S144" s="123">
        <f>13.7+0.052</f>
        <v>13.751999999999999</v>
      </c>
      <c r="T144" s="122">
        <f>T145</f>
        <v>2.0363496100000003</v>
      </c>
      <c r="U144" s="123">
        <f>U146</f>
        <v>1.1000000000000001</v>
      </c>
      <c r="V144" s="147">
        <f>Q144+R144+S144+T144+U144</f>
        <v>48.11025661</v>
      </c>
      <c r="W144" s="138"/>
    </row>
    <row r="145" spans="1:23" s="54" customFormat="1" ht="88.5" hidden="1" customHeight="1" outlineLevel="1" x14ac:dyDescent="0.25">
      <c r="A145" s="139"/>
      <c r="B145" s="126" t="s">
        <v>299</v>
      </c>
      <c r="C145" s="126"/>
      <c r="D145" s="128"/>
      <c r="E145" s="128"/>
      <c r="F145" s="128">
        <v>2023</v>
      </c>
      <c r="G145" s="128">
        <v>2023</v>
      </c>
      <c r="H145" s="132"/>
      <c r="I145" s="132"/>
      <c r="J145" s="132"/>
      <c r="K145" s="128"/>
      <c r="L145" s="128"/>
      <c r="M145" s="128"/>
      <c r="N145" s="128" t="s">
        <v>322</v>
      </c>
      <c r="O145" s="128"/>
      <c r="P145" s="128"/>
      <c r="Q145" s="132"/>
      <c r="R145" s="132"/>
      <c r="S145" s="132"/>
      <c r="T145" s="131">
        <v>2.0363496100000003</v>
      </c>
      <c r="U145" s="132"/>
      <c r="V145" s="148"/>
      <c r="W145" s="134"/>
    </row>
    <row r="146" spans="1:23" s="54" customFormat="1" ht="66.75" customHeight="1" collapsed="1" x14ac:dyDescent="0.25">
      <c r="A146" s="139"/>
      <c r="B146" s="126" t="s">
        <v>472</v>
      </c>
      <c r="C146" s="126"/>
      <c r="D146" s="128"/>
      <c r="E146" s="128"/>
      <c r="F146" s="128">
        <v>2024</v>
      </c>
      <c r="G146" s="128">
        <v>2024</v>
      </c>
      <c r="H146" s="132"/>
      <c r="I146" s="132"/>
      <c r="J146" s="132"/>
      <c r="K146" s="128"/>
      <c r="L146" s="128"/>
      <c r="M146" s="128"/>
      <c r="N146" s="128"/>
      <c r="O146" s="128" t="s">
        <v>280</v>
      </c>
      <c r="P146" s="128"/>
      <c r="Q146" s="132"/>
      <c r="R146" s="132"/>
      <c r="S146" s="132"/>
      <c r="T146" s="131"/>
      <c r="U146" s="132">
        <v>1.1000000000000001</v>
      </c>
      <c r="V146" s="148"/>
      <c r="W146" s="134"/>
    </row>
    <row r="147" spans="1:23" ht="82.5" customHeight="1" x14ac:dyDescent="0.25">
      <c r="A147" s="116" t="s">
        <v>393</v>
      </c>
      <c r="B147" s="164" t="s">
        <v>421</v>
      </c>
      <c r="C147" s="119" t="s">
        <v>394</v>
      </c>
      <c r="D147" s="120" t="s">
        <v>422</v>
      </c>
      <c r="E147" s="120"/>
      <c r="F147" s="120">
        <v>2023</v>
      </c>
      <c r="G147" s="120">
        <v>2025</v>
      </c>
      <c r="H147" s="123"/>
      <c r="I147" s="123"/>
      <c r="J147" s="123"/>
      <c r="K147" s="120"/>
      <c r="L147" s="120"/>
      <c r="M147" s="120"/>
      <c r="N147" s="120"/>
      <c r="O147" s="120" t="s">
        <v>525</v>
      </c>
      <c r="P147" s="120" t="str">
        <f>O147</f>
        <v>ПИР 
подготовка строительной площадки</v>
      </c>
      <c r="Q147" s="123"/>
      <c r="R147" s="123"/>
      <c r="S147" s="123"/>
      <c r="T147" s="122"/>
      <c r="U147" s="123">
        <f>0.25+1.199392</f>
        <v>1.449392</v>
      </c>
      <c r="V147" s="147">
        <f>U147</f>
        <v>1.449392</v>
      </c>
      <c r="W147" s="125"/>
    </row>
    <row r="148" spans="1:23" x14ac:dyDescent="0.25">
      <c r="A148" s="165" t="s">
        <v>59</v>
      </c>
      <c r="B148" s="106" t="s">
        <v>60</v>
      </c>
      <c r="C148" s="106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2"/>
      <c r="R148" s="122"/>
      <c r="S148" s="122"/>
      <c r="T148" s="122"/>
      <c r="U148" s="123"/>
      <c r="V148" s="147"/>
      <c r="W148" s="138"/>
    </row>
    <row r="149" spans="1:23" hidden="1" outlineLevel="1" x14ac:dyDescent="0.25">
      <c r="A149" s="143" t="s">
        <v>29</v>
      </c>
      <c r="B149" s="118" t="s">
        <v>27</v>
      </c>
      <c r="C149" s="118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2"/>
      <c r="R149" s="122"/>
      <c r="S149" s="122"/>
      <c r="T149" s="122"/>
      <c r="U149" s="123"/>
      <c r="V149" s="147"/>
      <c r="W149" s="138"/>
    </row>
    <row r="150" spans="1:23" hidden="1" outlineLevel="1" x14ac:dyDescent="0.25">
      <c r="A150" s="143"/>
      <c r="B150" s="118" t="s">
        <v>61</v>
      </c>
      <c r="C150" s="118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2"/>
      <c r="R150" s="122"/>
      <c r="S150" s="122"/>
      <c r="T150" s="122"/>
      <c r="U150" s="123"/>
      <c r="V150" s="147"/>
      <c r="W150" s="138"/>
    </row>
    <row r="151" spans="1:23" hidden="1" outlineLevel="1" x14ac:dyDescent="0.25">
      <c r="A151" s="143" t="s">
        <v>30</v>
      </c>
      <c r="B151" s="118" t="s">
        <v>28</v>
      </c>
      <c r="C151" s="118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0"/>
      <c r="Q151" s="122"/>
      <c r="R151" s="122"/>
      <c r="S151" s="122"/>
      <c r="T151" s="122"/>
      <c r="U151" s="123"/>
      <c r="V151" s="147"/>
      <c r="W151" s="138"/>
    </row>
    <row r="152" spans="1:23" hidden="1" outlineLevel="1" x14ac:dyDescent="0.25">
      <c r="A152" s="143"/>
      <c r="B152" s="118" t="s">
        <v>61</v>
      </c>
      <c r="C152" s="118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3"/>
      <c r="R152" s="123"/>
      <c r="S152" s="123"/>
      <c r="T152" s="123"/>
      <c r="U152" s="123"/>
      <c r="V152" s="147"/>
      <c r="W152" s="138"/>
    </row>
    <row r="153" spans="1:23" hidden="1" outlineLevel="1" x14ac:dyDescent="0.25">
      <c r="A153" s="116" t="s">
        <v>24</v>
      </c>
      <c r="B153" s="120"/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0"/>
      <c r="Q153" s="123"/>
      <c r="R153" s="123"/>
      <c r="S153" s="123"/>
      <c r="T153" s="123"/>
      <c r="U153" s="123"/>
      <c r="V153" s="147"/>
      <c r="W153" s="138"/>
    </row>
    <row r="154" spans="1:23" collapsed="1" x14ac:dyDescent="0.25">
      <c r="A154" s="214" t="s">
        <v>62</v>
      </c>
      <c r="B154" s="215"/>
      <c r="C154" s="166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3"/>
      <c r="R154" s="123"/>
      <c r="S154" s="123"/>
      <c r="T154" s="123"/>
      <c r="U154" s="123"/>
      <c r="V154" s="147"/>
      <c r="W154" s="138"/>
    </row>
    <row r="155" spans="1:23" ht="19.5" thickBot="1" x14ac:dyDescent="0.3">
      <c r="A155" s="186"/>
      <c r="B155" s="187" t="s">
        <v>63</v>
      </c>
      <c r="C155" s="187"/>
      <c r="D155" s="169"/>
      <c r="E155" s="169"/>
      <c r="F155" s="169"/>
      <c r="G155" s="169"/>
      <c r="H155" s="169"/>
      <c r="I155" s="169"/>
      <c r="J155" s="169"/>
      <c r="K155" s="169"/>
      <c r="L155" s="169"/>
      <c r="M155" s="169"/>
      <c r="N155" s="169"/>
      <c r="O155" s="169"/>
      <c r="P155" s="169"/>
      <c r="Q155" s="170"/>
      <c r="R155" s="170"/>
      <c r="S155" s="170"/>
      <c r="T155" s="170"/>
      <c r="U155" s="188"/>
      <c r="V155" s="172"/>
      <c r="W155" s="138"/>
    </row>
    <row r="156" spans="1:23" hidden="1" outlineLevel="1" x14ac:dyDescent="0.25">
      <c r="A156" s="180" t="s">
        <v>29</v>
      </c>
      <c r="B156" s="181" t="s">
        <v>27</v>
      </c>
      <c r="C156" s="181"/>
      <c r="D156" s="182"/>
      <c r="E156" s="182"/>
      <c r="F156" s="182"/>
      <c r="G156" s="182"/>
      <c r="H156" s="182"/>
      <c r="I156" s="182"/>
      <c r="J156" s="182"/>
      <c r="K156" s="182"/>
      <c r="L156" s="182"/>
      <c r="M156" s="182"/>
      <c r="N156" s="182"/>
      <c r="O156" s="182"/>
      <c r="P156" s="182"/>
      <c r="Q156" s="183"/>
      <c r="R156" s="183"/>
      <c r="S156" s="183"/>
      <c r="T156" s="183"/>
      <c r="U156" s="184"/>
      <c r="V156" s="185"/>
      <c r="W156" s="138"/>
    </row>
    <row r="157" spans="1:23" hidden="1" outlineLevel="1" x14ac:dyDescent="0.25">
      <c r="A157" s="116" t="s">
        <v>30</v>
      </c>
      <c r="B157" s="118" t="s">
        <v>28</v>
      </c>
      <c r="C157" s="118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3"/>
      <c r="R157" s="123"/>
      <c r="S157" s="123"/>
      <c r="T157" s="123"/>
      <c r="U157" s="167"/>
      <c r="V157" s="147"/>
      <c r="W157" s="138"/>
    </row>
    <row r="158" spans="1:23" ht="19.5" hidden="1" outlineLevel="1" thickBot="1" x14ac:dyDescent="0.3">
      <c r="A158" s="168" t="s">
        <v>24</v>
      </c>
      <c r="B158" s="169"/>
      <c r="C158" s="169"/>
      <c r="D158" s="169"/>
      <c r="E158" s="169"/>
      <c r="F158" s="169"/>
      <c r="G158" s="169"/>
      <c r="H158" s="169"/>
      <c r="I158" s="169"/>
      <c r="J158" s="169"/>
      <c r="K158" s="169"/>
      <c r="L158" s="169"/>
      <c r="M158" s="169"/>
      <c r="N158" s="169"/>
      <c r="O158" s="169"/>
      <c r="P158" s="169"/>
      <c r="Q158" s="170"/>
      <c r="R158" s="170"/>
      <c r="S158" s="170"/>
      <c r="T158" s="170"/>
      <c r="U158" s="171"/>
      <c r="V158" s="172"/>
      <c r="W158" s="138"/>
    </row>
    <row r="159" spans="1:23" collapsed="1" x14ac:dyDescent="0.3">
      <c r="A159" s="173"/>
      <c r="B159" s="174"/>
      <c r="C159" s="175"/>
      <c r="D159" s="174"/>
      <c r="E159" s="174"/>
      <c r="F159" s="174"/>
      <c r="G159" s="176"/>
      <c r="H159" s="176"/>
      <c r="I159" s="176"/>
      <c r="J159" s="176"/>
      <c r="K159" s="176"/>
      <c r="L159" s="176"/>
      <c r="M159" s="176"/>
      <c r="N159" s="176"/>
      <c r="O159" s="176"/>
      <c r="P159" s="177"/>
      <c r="Q159" s="177"/>
      <c r="R159" s="177"/>
      <c r="S159" s="177"/>
      <c r="T159" s="178"/>
      <c r="U159" s="179"/>
      <c r="V159" s="176"/>
      <c r="W159" s="138"/>
    </row>
    <row r="160" spans="1:23" ht="23.25" x14ac:dyDescent="0.35">
      <c r="A160" s="88" t="s">
        <v>65</v>
      </c>
      <c r="B160" s="27" t="s">
        <v>64</v>
      </c>
      <c r="D160" s="27"/>
      <c r="E160" s="27"/>
      <c r="F160" s="27"/>
      <c r="P160" s="28"/>
      <c r="Q160" s="28"/>
      <c r="R160" s="28"/>
      <c r="S160" s="28"/>
      <c r="T160" s="29"/>
    </row>
    <row r="161" spans="1:6" x14ac:dyDescent="0.3">
      <c r="A161" s="88" t="s">
        <v>66</v>
      </c>
      <c r="B161" s="27" t="s">
        <v>68</v>
      </c>
      <c r="D161" s="27"/>
      <c r="E161" s="27"/>
      <c r="F161" s="27"/>
    </row>
    <row r="162" spans="1:6" x14ac:dyDescent="0.3">
      <c r="A162" s="32" t="s">
        <v>67</v>
      </c>
      <c r="B162" s="27" t="s">
        <v>69</v>
      </c>
      <c r="D162" s="27"/>
      <c r="E162" s="27"/>
      <c r="F162" s="27"/>
    </row>
    <row r="163" spans="1:6" x14ac:dyDescent="0.3">
      <c r="A163" s="32" t="s">
        <v>71</v>
      </c>
      <c r="B163" s="27" t="s">
        <v>70</v>
      </c>
      <c r="D163" s="27"/>
      <c r="E163" s="27"/>
      <c r="F163" s="27"/>
    </row>
    <row r="164" spans="1:6" x14ac:dyDescent="0.3">
      <c r="B164" s="27"/>
      <c r="D164" s="27"/>
      <c r="E164" s="27"/>
      <c r="F164" s="27"/>
    </row>
    <row r="165" spans="1:6" x14ac:dyDescent="0.3">
      <c r="B165" s="27" t="s">
        <v>237</v>
      </c>
      <c r="D165" s="27"/>
      <c r="E165" s="27"/>
      <c r="F165" s="27"/>
    </row>
  </sheetData>
  <mergeCells count="23">
    <mergeCell ref="A154:B154"/>
    <mergeCell ref="T7:V7"/>
    <mergeCell ref="P8:V8"/>
    <mergeCell ref="A10:U10"/>
    <mergeCell ref="A11:U11"/>
    <mergeCell ref="A13:A14"/>
    <mergeCell ref="B13:B14"/>
    <mergeCell ref="D13:D14"/>
    <mergeCell ref="E13:E14"/>
    <mergeCell ref="F13:F14"/>
    <mergeCell ref="G13:G14"/>
    <mergeCell ref="H13:H14"/>
    <mergeCell ref="I13:I14"/>
    <mergeCell ref="J13:J14"/>
    <mergeCell ref="K13:P13"/>
    <mergeCell ref="Q13:V13"/>
    <mergeCell ref="C13:C14"/>
    <mergeCell ref="T6:V6"/>
    <mergeCell ref="T1:V1"/>
    <mergeCell ref="T2:V2"/>
    <mergeCell ref="T3:V3"/>
    <mergeCell ref="T4:V4"/>
    <mergeCell ref="T5:V5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9" scale="33" fitToHeight="0" orientation="landscape" verticalDpi="180" r:id="rId1"/>
  <rowBreaks count="2" manualBreakCount="2">
    <brk id="37" max="21" man="1"/>
    <brk id="90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L167"/>
  <sheetViews>
    <sheetView view="pageBreakPreview" topLeftCell="A133" zoomScale="30" zoomScaleNormal="60" zoomScaleSheetLayoutView="30" workbookViewId="0">
      <selection activeCell="B149" sqref="B149"/>
    </sheetView>
  </sheetViews>
  <sheetFormatPr defaultRowHeight="15.75" outlineLevelRow="1" x14ac:dyDescent="0.25"/>
  <cols>
    <col min="1" max="1" width="15" style="32" customWidth="1"/>
    <col min="2" max="2" width="51.7109375" style="4" customWidth="1"/>
    <col min="3" max="3" width="13.140625" style="4" customWidth="1"/>
    <col min="4" max="8" width="7.7109375" style="4" bestFit="1" customWidth="1"/>
    <col min="9" max="9" width="8.85546875" style="4" bestFit="1" customWidth="1"/>
    <col min="10" max="14" width="7.7109375" style="4" bestFit="1" customWidth="1"/>
    <col min="15" max="15" width="8.85546875" style="4" bestFit="1" customWidth="1"/>
    <col min="16" max="16" width="13.42578125" style="4" customWidth="1"/>
    <col min="17" max="20" width="5.42578125" style="4" customWidth="1"/>
    <col min="21" max="21" width="13.28515625" style="4" customWidth="1"/>
    <col min="22" max="23" width="13.85546875" style="4" customWidth="1"/>
    <col min="24" max="24" width="14.140625" style="4" customWidth="1"/>
    <col min="25" max="25" width="17.42578125" style="27" customWidth="1"/>
    <col min="26" max="26" width="18.140625" style="27" customWidth="1"/>
    <col min="27" max="28" width="5.7109375" style="27" customWidth="1"/>
    <col min="29" max="30" width="5.7109375" style="39" customWidth="1"/>
    <col min="31" max="31" width="10.7109375" style="39" customWidth="1"/>
    <col min="32" max="32" width="13.85546875" style="39" customWidth="1"/>
    <col min="33" max="34" width="13.85546875" style="4" customWidth="1"/>
    <col min="35" max="35" width="15.5703125" style="4" customWidth="1"/>
    <col min="36" max="36" width="16" style="4" customWidth="1"/>
  </cols>
  <sheetData>
    <row r="1" spans="1:37" ht="45.75" customHeight="1" x14ac:dyDescent="0.25">
      <c r="W1" s="38"/>
      <c r="X1" s="38"/>
      <c r="AF1" s="4"/>
      <c r="AH1" s="210" t="s">
        <v>72</v>
      </c>
      <c r="AI1" s="210"/>
      <c r="AJ1" s="210"/>
    </row>
    <row r="2" spans="1:37" ht="18.75" x14ac:dyDescent="0.3">
      <c r="W2" s="40"/>
      <c r="X2" s="40"/>
      <c r="AF2" s="4"/>
      <c r="AH2" s="211" t="s">
        <v>12</v>
      </c>
      <c r="AI2" s="211"/>
      <c r="AJ2" s="211"/>
    </row>
    <row r="3" spans="1:37" ht="18.75" x14ac:dyDescent="0.3">
      <c r="W3" s="40"/>
      <c r="X3" s="40"/>
      <c r="AF3" s="4"/>
      <c r="AH3" s="211" t="s">
        <v>339</v>
      </c>
      <c r="AI3" s="211"/>
      <c r="AJ3" s="211"/>
    </row>
    <row r="4" spans="1:37" ht="18.75" customHeight="1" x14ac:dyDescent="0.25">
      <c r="W4" s="41"/>
      <c r="X4" s="41"/>
      <c r="AF4" s="4"/>
      <c r="AH4" s="212" t="s">
        <v>92</v>
      </c>
      <c r="AI4" s="212"/>
      <c r="AJ4" s="212"/>
    </row>
    <row r="5" spans="1:37" ht="18.75" x14ac:dyDescent="0.25">
      <c r="W5" s="16"/>
      <c r="X5" s="16"/>
      <c r="AF5" s="4"/>
      <c r="AH5" s="213" t="s">
        <v>340</v>
      </c>
      <c r="AI5" s="213"/>
      <c r="AJ5" s="213"/>
      <c r="AK5" s="213"/>
    </row>
    <row r="6" spans="1:37" ht="18.75" x14ac:dyDescent="0.3">
      <c r="AF6" s="4"/>
      <c r="AH6" s="19"/>
      <c r="AI6" s="19"/>
      <c r="AJ6" s="19"/>
    </row>
    <row r="7" spans="1:37" ht="18.75" x14ac:dyDescent="0.25">
      <c r="W7" s="42"/>
      <c r="X7" s="42"/>
      <c r="AF7" s="4"/>
      <c r="AH7" s="216" t="s">
        <v>13</v>
      </c>
      <c r="AI7" s="216"/>
      <c r="AJ7" s="238"/>
    </row>
    <row r="8" spans="1:37" ht="18.75" x14ac:dyDescent="0.3">
      <c r="W8" s="43"/>
      <c r="X8" s="43"/>
      <c r="AF8" s="26"/>
      <c r="AG8" s="236" t="s">
        <v>399</v>
      </c>
      <c r="AH8" s="236"/>
      <c r="AI8" s="236"/>
      <c r="AJ8" s="236"/>
    </row>
    <row r="9" spans="1:37" ht="18.75" x14ac:dyDescent="0.3">
      <c r="W9" s="44"/>
      <c r="X9" s="44"/>
      <c r="AF9" s="4"/>
      <c r="AH9" s="19"/>
      <c r="AI9" s="19"/>
      <c r="AJ9" s="45" t="s">
        <v>14</v>
      </c>
    </row>
    <row r="10" spans="1:37" ht="22.5" x14ac:dyDescent="0.25">
      <c r="A10" s="218" t="s">
        <v>126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</row>
    <row r="11" spans="1:37" ht="22.5" x14ac:dyDescent="0.25">
      <c r="A11" s="218" t="s">
        <v>119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</row>
    <row r="12" spans="1:37" ht="16.5" thickBot="1" x14ac:dyDescent="0.3"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spans="1:37" ht="54" customHeight="1" x14ac:dyDescent="0.25">
      <c r="A13" s="228" t="s">
        <v>0</v>
      </c>
      <c r="B13" s="225" t="s">
        <v>73</v>
      </c>
      <c r="C13" s="231" t="s">
        <v>364</v>
      </c>
      <c r="D13" s="239" t="s">
        <v>74</v>
      </c>
      <c r="E13" s="240"/>
      <c r="F13" s="240"/>
      <c r="G13" s="240"/>
      <c r="H13" s="240"/>
      <c r="I13" s="240"/>
      <c r="J13" s="207" t="s">
        <v>77</v>
      </c>
      <c r="K13" s="207"/>
      <c r="L13" s="207"/>
      <c r="M13" s="207"/>
      <c r="N13" s="207"/>
      <c r="O13" s="207"/>
      <c r="P13" s="231" t="s">
        <v>120</v>
      </c>
      <c r="Q13" s="207" t="s">
        <v>79</v>
      </c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21"/>
    </row>
    <row r="14" spans="1:37" ht="83.45" customHeight="1" x14ac:dyDescent="0.25">
      <c r="A14" s="229"/>
      <c r="B14" s="226"/>
      <c r="C14" s="232"/>
      <c r="D14" s="241"/>
      <c r="E14" s="242"/>
      <c r="F14" s="242"/>
      <c r="G14" s="242"/>
      <c r="H14" s="242"/>
      <c r="I14" s="242"/>
      <c r="J14" s="208"/>
      <c r="K14" s="208"/>
      <c r="L14" s="208"/>
      <c r="M14" s="208"/>
      <c r="N14" s="208"/>
      <c r="O14" s="208"/>
      <c r="P14" s="232"/>
      <c r="Q14" s="208" t="s">
        <v>121</v>
      </c>
      <c r="R14" s="208"/>
      <c r="S14" s="208"/>
      <c r="T14" s="208"/>
      <c r="U14" s="208"/>
      <c r="V14" s="208" t="s">
        <v>122</v>
      </c>
      <c r="W14" s="208" t="s">
        <v>123</v>
      </c>
      <c r="X14" s="208" t="s">
        <v>124</v>
      </c>
      <c r="Y14" s="208" t="s">
        <v>125</v>
      </c>
      <c r="Z14" s="234" t="s">
        <v>76</v>
      </c>
      <c r="AA14" s="208" t="s">
        <v>121</v>
      </c>
      <c r="AB14" s="208"/>
      <c r="AC14" s="208"/>
      <c r="AD14" s="208"/>
      <c r="AE14" s="208"/>
      <c r="AF14" s="208" t="s">
        <v>122</v>
      </c>
      <c r="AG14" s="208" t="s">
        <v>123</v>
      </c>
      <c r="AH14" s="208" t="s">
        <v>124</v>
      </c>
      <c r="AI14" s="208" t="s">
        <v>125</v>
      </c>
      <c r="AJ14" s="237" t="s">
        <v>76</v>
      </c>
    </row>
    <row r="15" spans="1:37" ht="64.150000000000006" customHeight="1" x14ac:dyDescent="0.25">
      <c r="A15" s="230"/>
      <c r="B15" s="227"/>
      <c r="C15" s="233"/>
      <c r="D15" s="208" t="s">
        <v>75</v>
      </c>
      <c r="E15" s="208"/>
      <c r="F15" s="208"/>
      <c r="G15" s="208"/>
      <c r="H15" s="208"/>
      <c r="I15" s="224"/>
      <c r="J15" s="208" t="s">
        <v>75</v>
      </c>
      <c r="K15" s="208"/>
      <c r="L15" s="208"/>
      <c r="M15" s="208"/>
      <c r="N15" s="208"/>
      <c r="O15" s="208"/>
      <c r="P15" s="233"/>
      <c r="Q15" s="31" t="s">
        <v>80</v>
      </c>
      <c r="R15" s="31" t="s">
        <v>81</v>
      </c>
      <c r="S15" s="31" t="s">
        <v>82</v>
      </c>
      <c r="T15" s="31" t="s">
        <v>83</v>
      </c>
      <c r="U15" s="33" t="s">
        <v>76</v>
      </c>
      <c r="V15" s="208"/>
      <c r="W15" s="208"/>
      <c r="X15" s="208"/>
      <c r="Y15" s="208"/>
      <c r="Z15" s="234"/>
      <c r="AA15" s="31" t="s">
        <v>80</v>
      </c>
      <c r="AB15" s="31" t="s">
        <v>81</v>
      </c>
      <c r="AC15" s="31" t="s">
        <v>82</v>
      </c>
      <c r="AD15" s="31" t="s">
        <v>83</v>
      </c>
      <c r="AE15" s="33" t="s">
        <v>76</v>
      </c>
      <c r="AF15" s="208"/>
      <c r="AG15" s="208"/>
      <c r="AH15" s="208"/>
      <c r="AI15" s="208"/>
      <c r="AJ15" s="237"/>
    </row>
    <row r="16" spans="1:37" ht="32.450000000000003" customHeight="1" x14ac:dyDescent="0.25">
      <c r="A16" s="81"/>
      <c r="B16" s="55"/>
      <c r="C16" s="55"/>
      <c r="D16" s="33">
        <v>2020</v>
      </c>
      <c r="E16" s="33">
        <f>D16+1</f>
        <v>2021</v>
      </c>
      <c r="F16" s="33">
        <f>E16+1</f>
        <v>2022</v>
      </c>
      <c r="G16" s="33">
        <f>F16+1</f>
        <v>2023</v>
      </c>
      <c r="H16" s="33">
        <f>G16+1</f>
        <v>2024</v>
      </c>
      <c r="I16" s="46" t="s">
        <v>76</v>
      </c>
      <c r="J16" s="33">
        <v>2020</v>
      </c>
      <c r="K16" s="33">
        <f>J16+1</f>
        <v>2021</v>
      </c>
      <c r="L16" s="33">
        <f>K16+1</f>
        <v>2022</v>
      </c>
      <c r="M16" s="33">
        <f>L16+1</f>
        <v>2023</v>
      </c>
      <c r="N16" s="33">
        <f>M16+1</f>
        <v>2024</v>
      </c>
      <c r="O16" s="33" t="s">
        <v>76</v>
      </c>
      <c r="P16" s="33" t="s">
        <v>78</v>
      </c>
      <c r="Q16" s="234" t="s">
        <v>84</v>
      </c>
      <c r="R16" s="234"/>
      <c r="S16" s="234"/>
      <c r="T16" s="234"/>
      <c r="U16" s="234"/>
      <c r="V16" s="234"/>
      <c r="W16" s="234"/>
      <c r="X16" s="234"/>
      <c r="Y16" s="234"/>
      <c r="Z16" s="234"/>
      <c r="AA16" s="234" t="s">
        <v>78</v>
      </c>
      <c r="AB16" s="234"/>
      <c r="AC16" s="234"/>
      <c r="AD16" s="234"/>
      <c r="AE16" s="234"/>
      <c r="AF16" s="234"/>
      <c r="AG16" s="234"/>
      <c r="AH16" s="234"/>
      <c r="AI16" s="234"/>
      <c r="AJ16" s="235"/>
    </row>
    <row r="17" spans="1:36" ht="33" customHeight="1" x14ac:dyDescent="0.25">
      <c r="A17" s="67">
        <v>1</v>
      </c>
      <c r="B17" s="12">
        <f>A17+1</f>
        <v>2</v>
      </c>
      <c r="C17" s="12">
        <f>B17+1</f>
        <v>3</v>
      </c>
      <c r="D17" s="12">
        <f>C17+1</f>
        <v>4</v>
      </c>
      <c r="E17" s="12">
        <f>D17+1</f>
        <v>5</v>
      </c>
      <c r="F17" s="12">
        <f t="shared" ref="F17:AJ17" si="0">E17+1</f>
        <v>6</v>
      </c>
      <c r="G17" s="12">
        <f t="shared" si="0"/>
        <v>7</v>
      </c>
      <c r="H17" s="12">
        <f t="shared" si="0"/>
        <v>8</v>
      </c>
      <c r="I17" s="47">
        <f t="shared" si="0"/>
        <v>9</v>
      </c>
      <c r="J17" s="12">
        <f t="shared" si="0"/>
        <v>10</v>
      </c>
      <c r="K17" s="12">
        <f t="shared" si="0"/>
        <v>11</v>
      </c>
      <c r="L17" s="12">
        <f t="shared" si="0"/>
        <v>12</v>
      </c>
      <c r="M17" s="12">
        <f t="shared" si="0"/>
        <v>13</v>
      </c>
      <c r="N17" s="12">
        <f t="shared" si="0"/>
        <v>14</v>
      </c>
      <c r="O17" s="12">
        <f t="shared" si="0"/>
        <v>15</v>
      </c>
      <c r="P17" s="12">
        <f t="shared" si="0"/>
        <v>16</v>
      </c>
      <c r="Q17" s="12">
        <f t="shared" si="0"/>
        <v>17</v>
      </c>
      <c r="R17" s="12">
        <f t="shared" si="0"/>
        <v>18</v>
      </c>
      <c r="S17" s="12">
        <f t="shared" si="0"/>
        <v>19</v>
      </c>
      <c r="T17" s="12">
        <f t="shared" si="0"/>
        <v>20</v>
      </c>
      <c r="U17" s="12">
        <f t="shared" si="0"/>
        <v>21</v>
      </c>
      <c r="V17" s="12">
        <f t="shared" si="0"/>
        <v>22</v>
      </c>
      <c r="W17" s="12">
        <f>V17+1</f>
        <v>23</v>
      </c>
      <c r="X17" s="12">
        <f t="shared" si="0"/>
        <v>24</v>
      </c>
      <c r="Y17" s="12">
        <f t="shared" si="0"/>
        <v>25</v>
      </c>
      <c r="Z17" s="12">
        <f t="shared" si="0"/>
        <v>26</v>
      </c>
      <c r="AA17" s="12">
        <f t="shared" si="0"/>
        <v>27</v>
      </c>
      <c r="AB17" s="12">
        <f t="shared" si="0"/>
        <v>28</v>
      </c>
      <c r="AC17" s="12">
        <f t="shared" si="0"/>
        <v>29</v>
      </c>
      <c r="AD17" s="12">
        <f t="shared" si="0"/>
        <v>30</v>
      </c>
      <c r="AE17" s="12">
        <f t="shared" si="0"/>
        <v>31</v>
      </c>
      <c r="AF17" s="12">
        <f t="shared" si="0"/>
        <v>32</v>
      </c>
      <c r="AG17" s="12">
        <f>AF17+1</f>
        <v>33</v>
      </c>
      <c r="AH17" s="12">
        <f t="shared" si="0"/>
        <v>34</v>
      </c>
      <c r="AI17" s="12">
        <f t="shared" si="0"/>
        <v>35</v>
      </c>
      <c r="AJ17" s="80">
        <f t="shared" si="0"/>
        <v>36</v>
      </c>
    </row>
    <row r="18" spans="1:36" ht="62.25" customHeight="1" x14ac:dyDescent="0.25">
      <c r="A18" s="67"/>
      <c r="B18" s="33" t="s">
        <v>7</v>
      </c>
      <c r="C18" s="33"/>
      <c r="D18" s="7"/>
      <c r="E18" s="15"/>
      <c r="F18" s="7"/>
      <c r="G18" s="7"/>
      <c r="H18" s="15"/>
      <c r="I18" s="48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25" t="str">
        <f>'П.1.1-2020-2024 '!K16</f>
        <v>46,35 МВА
57,4 км</v>
      </c>
      <c r="V18" s="25" t="str">
        <f>'П.1.1-2020-2024 '!L16</f>
        <v xml:space="preserve">26,06 МВА
79,05 км </v>
      </c>
      <c r="W18" s="25" t="str">
        <f>'П.1.1-2020-2024 '!M16</f>
        <v>23,33 МВА
52,85 км</v>
      </c>
      <c r="X18" s="25" t="str">
        <f>'П.1.1-2020-2024 '!N16</f>
        <v>21 МВА
36,62 км</v>
      </c>
      <c r="Y18" s="25" t="str">
        <f>'П.1.1-2020-2024 '!O16</f>
        <v>68,83 МВА
67,24 км</v>
      </c>
      <c r="Z18" s="25" t="str">
        <f>'П.1.1-2020-2024 '!P16</f>
        <v>185,57 МВА
293,16 км</v>
      </c>
      <c r="AA18" s="15"/>
      <c r="AB18" s="15"/>
      <c r="AC18" s="15"/>
      <c r="AD18" s="15"/>
      <c r="AE18" s="15">
        <f t="shared" ref="AE18:AJ18" si="1">AE19+AE77</f>
        <v>386.78164260350002</v>
      </c>
      <c r="AF18" s="15">
        <f t="shared" si="1"/>
        <v>399.76824856536405</v>
      </c>
      <c r="AG18" s="15">
        <f t="shared" si="1"/>
        <v>505.17824829762685</v>
      </c>
      <c r="AH18" s="15">
        <f t="shared" si="1"/>
        <v>466.40111461000004</v>
      </c>
      <c r="AI18" s="15">
        <f t="shared" si="1"/>
        <v>410.63562100000001</v>
      </c>
      <c r="AJ18" s="68">
        <f t="shared" si="1"/>
        <v>2168.7648750764911</v>
      </c>
    </row>
    <row r="19" spans="1:36" ht="57" customHeight="1" x14ac:dyDescent="0.25">
      <c r="A19" s="67">
        <v>1</v>
      </c>
      <c r="B19" s="31" t="s">
        <v>8</v>
      </c>
      <c r="C19" s="31"/>
      <c r="D19" s="7"/>
      <c r="E19" s="7"/>
      <c r="F19" s="7"/>
      <c r="G19" s="7"/>
      <c r="H19" s="15"/>
      <c r="I19" s="48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25" t="str">
        <f t="shared" ref="U19:Z19" si="2">U20</f>
        <v>4,87 МВА
15,7 км</v>
      </c>
      <c r="V19" s="25" t="str">
        <f t="shared" si="2"/>
        <v>7,2 МВА
12,2 км</v>
      </c>
      <c r="W19" s="25" t="str">
        <f t="shared" si="2"/>
        <v>17,28 МВА
16,2 км</v>
      </c>
      <c r="X19" s="25" t="str">
        <f t="shared" si="2"/>
        <v>5,51 МВА
10,73 км</v>
      </c>
      <c r="Y19" s="25" t="str">
        <f t="shared" si="2"/>
        <v>62,2 МВА
24,0 км</v>
      </c>
      <c r="Z19" s="25" t="str">
        <f t="shared" si="2"/>
        <v>97,06 МВА
78,83 км</v>
      </c>
      <c r="AA19" s="15"/>
      <c r="AB19" s="15"/>
      <c r="AC19" s="15"/>
      <c r="AD19" s="15"/>
      <c r="AE19" s="15">
        <f t="shared" ref="AE19:AJ19" si="3">AE20+AE70</f>
        <v>65.879854100000003</v>
      </c>
      <c r="AF19" s="15">
        <f t="shared" si="3"/>
        <v>156.04181983268001</v>
      </c>
      <c r="AG19" s="15">
        <f t="shared" si="3"/>
        <v>232.90979310445121</v>
      </c>
      <c r="AH19" s="15">
        <f t="shared" si="3"/>
        <v>222.60059591000001</v>
      </c>
      <c r="AI19" s="15">
        <f t="shared" si="3"/>
        <v>182.56961102000002</v>
      </c>
      <c r="AJ19" s="68">
        <f t="shared" si="3"/>
        <v>860.00167396713118</v>
      </c>
    </row>
    <row r="20" spans="1:36" ht="66.599999999999994" customHeight="1" x14ac:dyDescent="0.25">
      <c r="A20" s="69" t="s">
        <v>10</v>
      </c>
      <c r="B20" s="31" t="s">
        <v>9</v>
      </c>
      <c r="C20" s="31"/>
      <c r="D20" s="7"/>
      <c r="E20" s="15"/>
      <c r="F20" s="7"/>
      <c r="G20" s="7"/>
      <c r="H20" s="15"/>
      <c r="I20" s="48"/>
      <c r="J20" s="15"/>
      <c r="K20" s="7"/>
      <c r="L20" s="7"/>
      <c r="M20" s="7"/>
      <c r="N20" s="7"/>
      <c r="O20" s="7"/>
      <c r="P20" s="15"/>
      <c r="Q20" s="15"/>
      <c r="R20" s="15"/>
      <c r="S20" s="15"/>
      <c r="T20" s="15"/>
      <c r="U20" s="25" t="str">
        <f>'П.1.1-2020-2024 '!K18</f>
        <v>4,87 МВА
15,7 км</v>
      </c>
      <c r="V20" s="25" t="str">
        <f>'П.1.1-2020-2024 '!L18</f>
        <v>7,2 МВА
12,2 км</v>
      </c>
      <c r="W20" s="25" t="str">
        <f>'П.1.1-2020-2024 '!M18</f>
        <v>17,28 МВА
16,2 км</v>
      </c>
      <c r="X20" s="25" t="str">
        <f>'П.1.1-2020-2024 '!N18</f>
        <v>5,51 МВА
10,73 км</v>
      </c>
      <c r="Y20" s="25" t="str">
        <f>'П.1.1-2020-2024 '!O18</f>
        <v>62,2 МВА
24,0 км</v>
      </c>
      <c r="Z20" s="25" t="str">
        <f>'П.1.1-2020-2024 '!P18</f>
        <v>97,06 МВА
78,83 км</v>
      </c>
      <c r="AA20" s="15"/>
      <c r="AB20" s="15"/>
      <c r="AC20" s="15"/>
      <c r="AD20" s="15"/>
      <c r="AE20" s="15">
        <f>SUM(AE21:AE54)</f>
        <v>45.879854100000003</v>
      </c>
      <c r="AF20" s="15">
        <f>SUM(AF21:AF54)</f>
        <v>131.04181983268001</v>
      </c>
      <c r="AG20" s="15">
        <f>SUM(AG21:AG54)</f>
        <v>202.90979310445121</v>
      </c>
      <c r="AH20" s="15">
        <f>AH21+AH32+AH37+AH40+AH50+AH51+AH52</f>
        <v>207.60059591000001</v>
      </c>
      <c r="AI20" s="15">
        <f>AI21+AI32+AI37+AI40+AI50+AI51+AI52+AI56</f>
        <v>117.61561102</v>
      </c>
      <c r="AJ20" s="82">
        <f>SUM(AJ21:AJ56)</f>
        <v>705.04767396713123</v>
      </c>
    </row>
    <row r="21" spans="1:36" s="1" customFormat="1" ht="158.25" customHeight="1" x14ac:dyDescent="0.25">
      <c r="A21" s="69" t="s">
        <v>15</v>
      </c>
      <c r="B21" s="9" t="str">
        <f>'П.1.1-2020-2024 '!B19</f>
        <v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21" s="8" t="str">
        <f>'П.1.1-2020-2024 '!C19</f>
        <v>J_1.1.1</v>
      </c>
      <c r="D21" s="5"/>
      <c r="E21" s="5"/>
      <c r="F21" s="5"/>
      <c r="G21" s="5"/>
      <c r="H21" s="5"/>
      <c r="I21" s="30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8" t="str">
        <f>'П.1.1-2020-2024 '!K19</f>
        <v>2,52 МВА
6,8 км</v>
      </c>
      <c r="V21" s="8" t="str">
        <f>'П.1.1-2020-2024 '!L19</f>
        <v>4,89 МВА
4,9 км</v>
      </c>
      <c r="W21" s="8" t="str">
        <f>'П.1.1-2020-2024 '!M19</f>
        <v>3,29 МВА
6,8 км</v>
      </c>
      <c r="X21" s="8" t="str">
        <f>'П.1.1-2020-2024 '!N19</f>
        <v>2,78 МВА 
3,72 км</v>
      </c>
      <c r="Y21" s="8" t="str">
        <f>'П.1.1-2020-2024 '!O19</f>
        <v xml:space="preserve">9,64 МВА
2,08 км </v>
      </c>
      <c r="Z21" s="8" t="str">
        <f>'П.1.1-2020-2024 '!P19</f>
        <v>23,12 МВА
24,3 км</v>
      </c>
      <c r="AA21" s="5"/>
      <c r="AB21" s="5"/>
      <c r="AC21" s="5"/>
      <c r="AD21" s="5"/>
      <c r="AE21" s="6">
        <f>'П.1.1-2020-2024 '!Q19</f>
        <v>17.989024400000002</v>
      </c>
      <c r="AF21" s="6">
        <f>'П.1.1-2020-2024 '!R19</f>
        <v>18.160499999999999</v>
      </c>
      <c r="AG21" s="6">
        <f>'П.1.1-2020-2024 '!S19</f>
        <v>26</v>
      </c>
      <c r="AH21" s="6">
        <f>'П.1.1-2020-2024 '!T19</f>
        <v>27.70870665</v>
      </c>
      <c r="AI21" s="6">
        <f>'П.1.1-2020-2024 '!U19</f>
        <v>31.638473269999999</v>
      </c>
      <c r="AJ21" s="83">
        <f>SUM(AE21:AI21)</f>
        <v>121.49670431999999</v>
      </c>
    </row>
    <row r="22" spans="1:36" s="62" customFormat="1" ht="128.25" hidden="1" customHeight="1" outlineLevel="1" x14ac:dyDescent="0.25">
      <c r="A22" s="73"/>
      <c r="B22" s="60" t="str">
        <f>'П.1.1-2020-2024 '!B20</f>
        <v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v>
      </c>
      <c r="C22" s="50"/>
      <c r="D22" s="51"/>
      <c r="E22" s="51"/>
      <c r="F22" s="51"/>
      <c r="G22" s="51"/>
      <c r="H22" s="51"/>
      <c r="I22" s="6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0"/>
      <c r="V22" s="50"/>
      <c r="W22" s="50"/>
      <c r="X22" s="50" t="str">
        <f>'П.1.1-2020-2024 '!N20</f>
        <v>0,39 км</v>
      </c>
      <c r="Y22" s="50"/>
      <c r="Z22" s="50"/>
      <c r="AA22" s="51"/>
      <c r="AB22" s="51"/>
      <c r="AC22" s="51"/>
      <c r="AD22" s="51"/>
      <c r="AE22" s="52"/>
      <c r="AF22" s="52"/>
      <c r="AG22" s="52"/>
      <c r="AH22" s="52">
        <f>'П.1.1-2020-2024 '!T20</f>
        <v>3.5575379900000001</v>
      </c>
      <c r="AI22" s="52"/>
      <c r="AJ22" s="84"/>
    </row>
    <row r="23" spans="1:36" s="62" customFormat="1" ht="119.25" hidden="1" customHeight="1" outlineLevel="1" x14ac:dyDescent="0.25">
      <c r="A23" s="73"/>
      <c r="B23" s="60" t="str">
        <f>'П.1.1-2020-2024 '!B21</f>
        <v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v>
      </c>
      <c r="C23" s="50"/>
      <c r="D23" s="51"/>
      <c r="E23" s="51"/>
      <c r="F23" s="51"/>
      <c r="G23" s="51"/>
      <c r="H23" s="51"/>
      <c r="I23" s="6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0"/>
      <c r="V23" s="50"/>
      <c r="W23" s="50"/>
      <c r="X23" s="50" t="str">
        <f>'П.1.1-2020-2024 '!N21</f>
        <v>1,39 км</v>
      </c>
      <c r="Y23" s="50"/>
      <c r="Z23" s="50"/>
      <c r="AA23" s="51"/>
      <c r="AB23" s="51"/>
      <c r="AC23" s="51"/>
      <c r="AD23" s="51"/>
      <c r="AE23" s="52"/>
      <c r="AF23" s="52"/>
      <c r="AG23" s="52"/>
      <c r="AH23" s="52">
        <f>'П.1.1-2020-2024 '!T21</f>
        <v>4.3135640000000004</v>
      </c>
      <c r="AI23" s="52"/>
      <c r="AJ23" s="84"/>
    </row>
    <row r="24" spans="1:36" s="62" customFormat="1" ht="158.25" hidden="1" customHeight="1" outlineLevel="1" x14ac:dyDescent="0.25">
      <c r="A24" s="73"/>
      <c r="B24" s="60" t="str">
        <f>'П.1.1-2020-2024 '!B22</f>
        <v>Реконструкция электрических сетей  0,4-10(6)кВ в городе Братске: с заменой трансформаторных подстанций  напряжением 6(10)/0.4кВ №№  316,187,210,95,37,372,106,242,47,559,105,32,397,54; с заменой существующих кабельных линий ЛЭП №834, 835, 838 от ПС "ТЭЦ-7" до опоры №1, ЛЭП-673 по ул.Янгеля;  ЛЭП-0,4кВ  от ТП-32, 47 до  ж/д по ул.Южная.</v>
      </c>
      <c r="C24" s="50"/>
      <c r="D24" s="51"/>
      <c r="E24" s="51"/>
      <c r="F24" s="51"/>
      <c r="G24" s="51"/>
      <c r="H24" s="51"/>
      <c r="I24" s="6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0"/>
      <c r="V24" s="50"/>
      <c r="W24" s="50"/>
      <c r="X24" s="50" t="str">
        <f>'П.1.1-2020-2024 '!N22</f>
        <v>2,78 МВА 
1,94 км</v>
      </c>
      <c r="Y24" s="50"/>
      <c r="Z24" s="50"/>
      <c r="AA24" s="51"/>
      <c r="AB24" s="51"/>
      <c r="AC24" s="51"/>
      <c r="AD24" s="51"/>
      <c r="AE24" s="52"/>
      <c r="AF24" s="52"/>
      <c r="AG24" s="52"/>
      <c r="AH24" s="52">
        <f>'П.1.1-2020-2024 '!T22</f>
        <v>19.83760466</v>
      </c>
      <c r="AI24" s="52"/>
      <c r="AJ24" s="84"/>
    </row>
    <row r="25" spans="1:36" s="62" customFormat="1" ht="184.5" customHeight="1" collapsed="1" x14ac:dyDescent="0.25">
      <c r="A25" s="73"/>
      <c r="B25" s="60" t="str">
        <f>'П.1.1-2020-2024 '!B23</f>
        <v>J_1.1.1-1/2024 Реконструкция электрических сетей напряжением 6-0.4 кВ со строительством нового участка ЛЭП №859 (0,8км), новых участков ВЛИ-0.4кВ от ТП №100 (0,32км), №101 (0,55км). Иркутская область, г. Братск, ж/р Падун, ул. Лазо, ул. Путевая, ул. 3-я Энергетическая, ул. Вихоревская, ул.2-я Таежная, ул.3-я Таежная, пер.Сосновый</v>
      </c>
      <c r="C25" s="50"/>
      <c r="D25" s="51"/>
      <c r="E25" s="51"/>
      <c r="F25" s="51"/>
      <c r="G25" s="51"/>
      <c r="H25" s="51"/>
      <c r="I25" s="6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0"/>
      <c r="V25" s="50"/>
      <c r="W25" s="50"/>
      <c r="X25" s="50"/>
      <c r="Y25" s="50" t="str">
        <f>'П.1.1-2020-2024 '!O23</f>
        <v>1,67 км</v>
      </c>
      <c r="Z25" s="50"/>
      <c r="AA25" s="51"/>
      <c r="AB25" s="51"/>
      <c r="AC25" s="51"/>
      <c r="AD25" s="51"/>
      <c r="AE25" s="52"/>
      <c r="AF25" s="52"/>
      <c r="AG25" s="52"/>
      <c r="AH25" s="52"/>
      <c r="AI25" s="52">
        <f>'П.1.1-2020-2024 '!U23</f>
        <v>7.7076510000000003</v>
      </c>
      <c r="AJ25" s="84"/>
    </row>
    <row r="26" spans="1:36" s="62" customFormat="1" ht="86.25" customHeight="1" x14ac:dyDescent="0.25">
      <c r="A26" s="73"/>
      <c r="B26" s="60" t="str">
        <f>'П.1.1-2020-2024 '!B24</f>
        <v>J_1.1.1-2/2024 Реконструкция ТП 6/0.4кВ №67 (2 МВА). Иркутская область, г.Братск, ж/р Падун, ул. 25-летия Братскгэсстроя</v>
      </c>
      <c r="C26" s="50"/>
      <c r="D26" s="51"/>
      <c r="E26" s="51"/>
      <c r="F26" s="51"/>
      <c r="G26" s="51"/>
      <c r="H26" s="51"/>
      <c r="I26" s="6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0"/>
      <c r="V26" s="50"/>
      <c r="W26" s="50"/>
      <c r="X26" s="50"/>
      <c r="Y26" s="50" t="str">
        <f>'П.1.1-2020-2024 '!O24</f>
        <v>2 МВА</v>
      </c>
      <c r="Z26" s="50"/>
      <c r="AA26" s="51"/>
      <c r="AB26" s="51"/>
      <c r="AC26" s="51"/>
      <c r="AD26" s="51"/>
      <c r="AE26" s="52"/>
      <c r="AF26" s="52"/>
      <c r="AG26" s="52"/>
      <c r="AH26" s="52"/>
      <c r="AI26" s="52">
        <f>'П.1.1-2020-2024 '!U24</f>
        <v>2.5898150000000002</v>
      </c>
      <c r="AJ26" s="84"/>
    </row>
    <row r="27" spans="1:36" s="62" customFormat="1" ht="93.75" customHeight="1" x14ac:dyDescent="0.25">
      <c r="A27" s="73"/>
      <c r="B27" s="60" t="str">
        <f>'П.1.1-2020-2024 '!B25</f>
        <v>J_1.1.1-3/2024 Реконструкция ЗРУ-1 ПС «Ангарстрой» (ВВ-10кВ-1шт). Иркутская обл., г.Братск, ж/р Осиновка, ул.Томская</v>
      </c>
      <c r="C27" s="50"/>
      <c r="D27" s="51"/>
      <c r="E27" s="51"/>
      <c r="F27" s="51"/>
      <c r="G27" s="51"/>
      <c r="H27" s="51"/>
      <c r="I27" s="6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0"/>
      <c r="V27" s="50"/>
      <c r="W27" s="50"/>
      <c r="X27" s="50"/>
      <c r="Y27" s="50"/>
      <c r="Z27" s="50"/>
      <c r="AA27" s="51"/>
      <c r="AB27" s="51"/>
      <c r="AC27" s="51"/>
      <c r="AD27" s="51"/>
      <c r="AE27" s="52"/>
      <c r="AF27" s="52"/>
      <c r="AG27" s="52"/>
      <c r="AH27" s="52"/>
      <c r="AI27" s="52">
        <f>'П.1.1-2020-2024 '!U25</f>
        <v>1.203443</v>
      </c>
      <c r="AJ27" s="84"/>
    </row>
    <row r="28" spans="1:36" s="62" customFormat="1" ht="171" customHeight="1" x14ac:dyDescent="0.25">
      <c r="A28" s="73"/>
      <c r="B28" s="60" t="str">
        <f>'П.1.1-2020-2024 '!B26</f>
        <v xml:space="preserve">J_1.1.1-4/2024 Реконструкция электрических сетей напряжением 6-0.4кВ со строительством кабельной линии 6кВ (0,09км), новой КТПН 6/0.4кВ №413 (0,4МВА) и кабельных линий напряжением 0.4кВ (0,09км). Иркутская область, г. Братск, ж/р Осиновка, юго-западнее территории базы УПТК ОАО "Ангарстрой"   </v>
      </c>
      <c r="C28" s="50"/>
      <c r="D28" s="51"/>
      <c r="E28" s="51"/>
      <c r="F28" s="51"/>
      <c r="G28" s="51"/>
      <c r="H28" s="51"/>
      <c r="I28" s="6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0"/>
      <c r="V28" s="50"/>
      <c r="W28" s="50"/>
      <c r="X28" s="50"/>
      <c r="Y28" s="50" t="str">
        <f>'П.1.1-2020-2024 '!O26</f>
        <v>0,4 МВА
0,18 км</v>
      </c>
      <c r="Z28" s="50"/>
      <c r="AA28" s="51"/>
      <c r="AB28" s="51"/>
      <c r="AC28" s="51"/>
      <c r="AD28" s="51"/>
      <c r="AE28" s="52"/>
      <c r="AF28" s="52"/>
      <c r="AG28" s="52"/>
      <c r="AH28" s="52"/>
      <c r="AI28" s="52">
        <f>'П.1.1-2020-2024 '!U26</f>
        <v>1.7379571700000001</v>
      </c>
      <c r="AJ28" s="84"/>
    </row>
    <row r="29" spans="1:36" s="62" customFormat="1" ht="153.75" customHeight="1" x14ac:dyDescent="0.25">
      <c r="A29" s="73"/>
      <c r="B29" s="60" t="str">
        <f>'П.1.1-2020-2024 '!B27</f>
        <v>J_1.1.1-5/2024 Реконструкция электрических сетей напряжением 6-0.4кВ со строительством кабельной линии 6кВ (0,06км), новой КТПН 6/0.4кВ №422 (0,25МВА) и ВЛИ-0.4кВ (0,07км). Иркутская область, г. Братск, ж/р Осиновка, П 23 16 00 00</v>
      </c>
      <c r="C29" s="50"/>
      <c r="D29" s="51"/>
      <c r="E29" s="51"/>
      <c r="F29" s="51"/>
      <c r="G29" s="51"/>
      <c r="H29" s="51"/>
      <c r="I29" s="6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0"/>
      <c r="V29" s="50"/>
      <c r="W29" s="50"/>
      <c r="X29" s="50"/>
      <c r="Y29" s="50" t="str">
        <f>'П.1.1-2020-2024 '!O27</f>
        <v>0,25 МВА
0,13 км</v>
      </c>
      <c r="Z29" s="50"/>
      <c r="AA29" s="51"/>
      <c r="AB29" s="51"/>
      <c r="AC29" s="51"/>
      <c r="AD29" s="51"/>
      <c r="AE29" s="52"/>
      <c r="AF29" s="52"/>
      <c r="AG29" s="52"/>
      <c r="AH29" s="52"/>
      <c r="AI29" s="52">
        <f>'П.1.1-2020-2024 '!U27</f>
        <v>1.9996850000000002</v>
      </c>
      <c r="AJ29" s="84"/>
    </row>
    <row r="30" spans="1:36" s="62" customFormat="1" ht="183.75" customHeight="1" x14ac:dyDescent="0.25">
      <c r="A30" s="73"/>
      <c r="B30" s="60" t="str">
        <f>'П.1.1-2020-2024 '!B28</f>
        <v>J_1.1.1-6/2024 Реконструкция трансформаторных подстанций 6(10)/0.4кВ в городе Братске №№ 76, 339, 447, 1201, 256, 1122, 160/559, 580, 255, 32,114, 787, 46, 210, 368, 422, 325, 142, 102, 41, 200, 326 в ж/р Энергетик, Южный Падун, Гидростроитель, Падун, Центральный, Чекановский</v>
      </c>
      <c r="C30" s="50"/>
      <c r="D30" s="51"/>
      <c r="E30" s="51"/>
      <c r="F30" s="51"/>
      <c r="G30" s="51"/>
      <c r="H30" s="51"/>
      <c r="I30" s="6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0"/>
      <c r="V30" s="50"/>
      <c r="W30" s="50"/>
      <c r="X30" s="50"/>
      <c r="Y30" s="50" t="str">
        <f>'П.1.1-2020-2024 '!O28</f>
        <v>6,99 МВА</v>
      </c>
      <c r="Z30" s="50"/>
      <c r="AA30" s="51"/>
      <c r="AB30" s="51"/>
      <c r="AC30" s="51"/>
      <c r="AD30" s="51"/>
      <c r="AE30" s="52"/>
      <c r="AF30" s="52"/>
      <c r="AG30" s="52"/>
      <c r="AH30" s="52"/>
      <c r="AI30" s="52">
        <f>'П.1.1-2020-2024 '!U28</f>
        <v>15.643922099999999</v>
      </c>
      <c r="AJ30" s="84"/>
    </row>
    <row r="31" spans="1:36" s="62" customFormat="1" ht="122.25" customHeight="1" x14ac:dyDescent="0.25">
      <c r="A31" s="73"/>
      <c r="B31" s="60" t="str">
        <f>'П.1.1-2020-2024 '!B29</f>
        <v>J_1.1.1-7/2024 Реконструкция электрических сетей напряжением 0.4кВ со строительством ЛЭП-0.4кВ (0,1км) от ТП №166. Иркутская область, г. Братск, ж/р. Центральный, ул. Александровская</v>
      </c>
      <c r="C31" s="50"/>
      <c r="D31" s="51"/>
      <c r="E31" s="51"/>
      <c r="F31" s="51"/>
      <c r="G31" s="51"/>
      <c r="H31" s="51"/>
      <c r="I31" s="6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0"/>
      <c r="V31" s="50"/>
      <c r="W31" s="50"/>
      <c r="X31" s="50"/>
      <c r="Y31" s="50" t="str">
        <f>'П.1.1-2020-2024 '!O29</f>
        <v>0,1 км</v>
      </c>
      <c r="Z31" s="50"/>
      <c r="AA31" s="51"/>
      <c r="AB31" s="51"/>
      <c r="AC31" s="51"/>
      <c r="AD31" s="51"/>
      <c r="AE31" s="52"/>
      <c r="AF31" s="52"/>
      <c r="AG31" s="52"/>
      <c r="AH31" s="52"/>
      <c r="AI31" s="52">
        <f>'П.1.1-2020-2024 '!U29</f>
        <v>0.75600000000000001</v>
      </c>
      <c r="AJ31" s="84"/>
    </row>
    <row r="32" spans="1:36" ht="152.25" customHeight="1" x14ac:dyDescent="0.25">
      <c r="A32" s="69" t="s">
        <v>18</v>
      </c>
      <c r="B32" s="9" t="str">
        <f>'П.1.1-2020-2024 '!B30</f>
        <v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32" s="8" t="str">
        <f>'П.1.1-2020-2024 '!C30</f>
        <v>J_1.1.2</v>
      </c>
      <c r="D32" s="5"/>
      <c r="E32" s="5"/>
      <c r="F32" s="5"/>
      <c r="G32" s="5"/>
      <c r="H32" s="5"/>
      <c r="I32" s="30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8" t="str">
        <f>'П.1.1-2020-2024 '!K30</f>
        <v>0,8 МВА
3,4 км</v>
      </c>
      <c r="V32" s="8" t="str">
        <f>'П.1.1-2020-2024 '!L30</f>
        <v>0,4 МВА
3 км</v>
      </c>
      <c r="W32" s="8" t="str">
        <f>'П.1.1-2020-2024 '!M30</f>
        <v>9,2 МВА
2 км</v>
      </c>
      <c r="X32" s="8" t="str">
        <f>'П.1.1-2020-2024 '!N30</f>
        <v>1,2 МВА
3,7 км</v>
      </c>
      <c r="Y32" s="8">
        <f>'П.1.1-2020-2024 '!O30</f>
        <v>0</v>
      </c>
      <c r="Z32" s="8" t="str">
        <f>'П.1.1-2020-2024 '!P30</f>
        <v>11,6 МВА
12,1 км</v>
      </c>
      <c r="AA32" s="5"/>
      <c r="AB32" s="5"/>
      <c r="AC32" s="25"/>
      <c r="AD32" s="5"/>
      <c r="AE32" s="6">
        <f>'П.1.1-2020-2024 '!Q30</f>
        <v>8.2472742000000014</v>
      </c>
      <c r="AF32" s="6">
        <f>'П.1.1-2020-2024 '!R30</f>
        <v>7.8474901408000015</v>
      </c>
      <c r="AG32" s="6">
        <f>'П.1.1-2020-2024 '!S30</f>
        <v>12.033001051999999</v>
      </c>
      <c r="AH32" s="6">
        <f>'П.1.1-2020-2024 '!T30</f>
        <v>11.748471839999999</v>
      </c>
      <c r="AI32" s="6">
        <f>'П.1.1-2020-2024 '!U30</f>
        <v>0</v>
      </c>
      <c r="AJ32" s="83">
        <f>SUM(AE32:AI32)</f>
        <v>39.876237232800001</v>
      </c>
    </row>
    <row r="33" spans="1:36" s="54" customFormat="1" ht="131.25" hidden="1" outlineLevel="1" x14ac:dyDescent="0.25">
      <c r="A33" s="73"/>
      <c r="B33" s="60" t="str">
        <f>'П.1.1-2020-2024 '!B31</f>
        <v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v>
      </c>
      <c r="C33" s="50"/>
      <c r="D33" s="51"/>
      <c r="E33" s="51"/>
      <c r="F33" s="51"/>
      <c r="G33" s="51"/>
      <c r="H33" s="51"/>
      <c r="I33" s="6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0"/>
      <c r="V33" s="50"/>
      <c r="W33" s="50"/>
      <c r="X33" s="50" t="str">
        <f>'П.1.1-2020-2024 '!N31</f>
        <v>0,4 МВА 
1,3 км</v>
      </c>
      <c r="Y33" s="50"/>
      <c r="Z33" s="50"/>
      <c r="AA33" s="51"/>
      <c r="AB33" s="51"/>
      <c r="AC33" s="63"/>
      <c r="AD33" s="51"/>
      <c r="AE33" s="52"/>
      <c r="AF33" s="52"/>
      <c r="AG33" s="52"/>
      <c r="AH33" s="52">
        <f>'П.1.1-2020-2024 '!T31</f>
        <v>4.5663204899999998</v>
      </c>
      <c r="AI33" s="52"/>
      <c r="AJ33" s="84"/>
    </row>
    <row r="34" spans="1:36" s="54" customFormat="1" ht="131.25" hidden="1" outlineLevel="1" x14ac:dyDescent="0.25">
      <c r="A34" s="73"/>
      <c r="B34" s="60" t="str">
        <f>'П.1.1-2020-2024 '!B32</f>
        <v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v>
      </c>
      <c r="C34" s="50"/>
      <c r="D34" s="51"/>
      <c r="E34" s="51"/>
      <c r="F34" s="51"/>
      <c r="G34" s="51"/>
      <c r="H34" s="51"/>
      <c r="I34" s="6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0"/>
      <c r="V34" s="50"/>
      <c r="W34" s="50"/>
      <c r="X34" s="50" t="str">
        <f>'П.1.1-2020-2024 '!N32</f>
        <v>0,4 МВА 
1,3 км</v>
      </c>
      <c r="Y34" s="50"/>
      <c r="Z34" s="50"/>
      <c r="AA34" s="51"/>
      <c r="AB34" s="51"/>
      <c r="AC34" s="63"/>
      <c r="AD34" s="51"/>
      <c r="AE34" s="52"/>
      <c r="AF34" s="52"/>
      <c r="AG34" s="52"/>
      <c r="AH34" s="52">
        <f>'П.1.1-2020-2024 '!T32</f>
        <v>4.9350723300000006</v>
      </c>
      <c r="AI34" s="52"/>
      <c r="AJ34" s="84"/>
    </row>
    <row r="35" spans="1:36" s="54" customFormat="1" ht="93.75" hidden="1" outlineLevel="1" x14ac:dyDescent="0.25">
      <c r="A35" s="73"/>
      <c r="B35" s="60" t="str">
        <f>'П.1.1-2020-2024 '!B33</f>
        <v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v>
      </c>
      <c r="C35" s="50"/>
      <c r="D35" s="51"/>
      <c r="E35" s="51"/>
      <c r="F35" s="51"/>
      <c r="G35" s="51"/>
      <c r="H35" s="51"/>
      <c r="I35" s="6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0"/>
      <c r="V35" s="50"/>
      <c r="W35" s="50"/>
      <c r="X35" s="50" t="str">
        <f>'П.1.1-2020-2024 '!N33</f>
        <v>0,4 МВА</v>
      </c>
      <c r="Y35" s="50"/>
      <c r="Z35" s="50"/>
      <c r="AA35" s="51"/>
      <c r="AB35" s="51"/>
      <c r="AC35" s="63"/>
      <c r="AD35" s="51"/>
      <c r="AE35" s="52"/>
      <c r="AF35" s="52"/>
      <c r="AG35" s="52"/>
      <c r="AH35" s="52">
        <f>'П.1.1-2020-2024 '!T33</f>
        <v>1.0791291000000001</v>
      </c>
      <c r="AI35" s="52"/>
      <c r="AJ35" s="84"/>
    </row>
    <row r="36" spans="1:36" s="54" customFormat="1" ht="168.75" hidden="1" outlineLevel="1" x14ac:dyDescent="0.25">
      <c r="A36" s="73"/>
      <c r="B36" s="60" t="str">
        <f>'П.1.1-2020-2024 '!B34</f>
        <v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v>
      </c>
      <c r="C36" s="50"/>
      <c r="D36" s="51"/>
      <c r="E36" s="51"/>
      <c r="F36" s="51"/>
      <c r="G36" s="51"/>
      <c r="H36" s="51"/>
      <c r="I36" s="6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0"/>
      <c r="V36" s="50"/>
      <c r="W36" s="50"/>
      <c r="X36" s="50" t="str">
        <f>'П.1.1-2020-2024 '!N34</f>
        <v>1,1 км</v>
      </c>
      <c r="Y36" s="50"/>
      <c r="Z36" s="50"/>
      <c r="AA36" s="51"/>
      <c r="AB36" s="51"/>
      <c r="AC36" s="63"/>
      <c r="AD36" s="51"/>
      <c r="AE36" s="52"/>
      <c r="AF36" s="52"/>
      <c r="AG36" s="52"/>
      <c r="AH36" s="52">
        <f>'П.1.1-2020-2024 '!T34</f>
        <v>1.1679499200000001</v>
      </c>
      <c r="AI36" s="52"/>
      <c r="AJ36" s="84"/>
    </row>
    <row r="37" spans="1:36" ht="153" customHeight="1" collapsed="1" x14ac:dyDescent="0.25">
      <c r="A37" s="69" t="s">
        <v>20</v>
      </c>
      <c r="B37" s="9" t="str">
        <f>'П.1.1-2020-2024 '!B35</f>
        <v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37" s="8" t="str">
        <f>'П.1.1-2020-2024 '!C35</f>
        <v>J_1.1.3</v>
      </c>
      <c r="D37" s="5"/>
      <c r="E37" s="5"/>
      <c r="F37" s="5"/>
      <c r="G37" s="5"/>
      <c r="H37" s="5"/>
      <c r="I37" s="30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8" t="str">
        <f>'П.1.1-2020-2024 '!K35</f>
        <v>0,75 МВА
2,1 км</v>
      </c>
      <c r="V37" s="8" t="str">
        <f>'П.1.1-2020-2024 '!L35</f>
        <v>1,91 МВА
2,4 км</v>
      </c>
      <c r="W37" s="8" t="str">
        <f>'П.1.1-2020-2024 '!M35</f>
        <v>0,65 МВА
4,6 км</v>
      </c>
      <c r="X37" s="8"/>
      <c r="Y37" s="8" t="str">
        <f>'П.1.1-2020-2024 '!O35</f>
        <v>0,56 МВА
0,14 км</v>
      </c>
      <c r="Z37" s="8" t="str">
        <f>'П.1.1-2020-2024 '!P35</f>
        <v>3,87 МВА
9,24 км</v>
      </c>
      <c r="AA37" s="5"/>
      <c r="AB37" s="5"/>
      <c r="AC37" s="25"/>
      <c r="AD37" s="5"/>
      <c r="AE37" s="6">
        <f>'П.1.1-2020-2024 '!Q35</f>
        <v>9.3962813000000001</v>
      </c>
      <c r="AF37" s="6">
        <f>'П.1.1-2020-2024 '!R35</f>
        <v>9.8097176772000001</v>
      </c>
      <c r="AG37" s="6">
        <f>'П.1.1-2020-2024 '!S35</f>
        <v>15.447490999999999</v>
      </c>
      <c r="AH37" s="6">
        <f>'П.1.1-2020-2024 '!T35</f>
        <v>0</v>
      </c>
      <c r="AI37" s="6">
        <f>'П.1.1-2020-2024 '!U35</f>
        <v>2</v>
      </c>
      <c r="AJ37" s="83">
        <f>SUM(AE37:AI37)</f>
        <v>36.653489977199996</v>
      </c>
    </row>
    <row r="38" spans="1:36" s="54" customFormat="1" ht="115.5" customHeight="1" x14ac:dyDescent="0.25">
      <c r="A38" s="73"/>
      <c r="B38" s="60" t="str">
        <f>'П.1.1-2020-2024 '!B36</f>
        <v>J_1.1.3-1/2024 Реконструкция электрических сетей напряжением 6-0.4кВ со строительством КТПН №128 (0,4 МВА) и ВЛИ-0.4кВ (0,14км). Иркутская область, Чунский район, п. Бидога, ул. Советская</v>
      </c>
      <c r="C38" s="50"/>
      <c r="D38" s="51"/>
      <c r="E38" s="51"/>
      <c r="F38" s="51"/>
      <c r="G38" s="51"/>
      <c r="H38" s="51"/>
      <c r="I38" s="6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0"/>
      <c r="V38" s="50"/>
      <c r="W38" s="50"/>
      <c r="X38" s="50"/>
      <c r="Y38" s="50" t="str">
        <f>'П.1.1-2020-2024 '!O36</f>
        <v>0,4 МВА
0,14 км</v>
      </c>
      <c r="Z38" s="50"/>
      <c r="AA38" s="51"/>
      <c r="AB38" s="51"/>
      <c r="AC38" s="63"/>
      <c r="AD38" s="51"/>
      <c r="AE38" s="52"/>
      <c r="AF38" s="52"/>
      <c r="AG38" s="52"/>
      <c r="AH38" s="52"/>
      <c r="AI38" s="52">
        <f>'П.1.1-2020-2024 '!U36</f>
        <v>1.5699829999999999</v>
      </c>
      <c r="AJ38" s="84"/>
    </row>
    <row r="39" spans="1:36" s="54" customFormat="1" ht="104.25" customHeight="1" x14ac:dyDescent="0.25">
      <c r="A39" s="73"/>
      <c r="B39" s="60" t="str">
        <f>'П.1.1-2020-2024 '!B37</f>
        <v>J_1.1.3-2/2024 Реконструкция трансформаторной подстанции напряжением 6/0.4кВ №280 (0,16 МВА). Иркутская область, Чунский район, п.Каменск</v>
      </c>
      <c r="C39" s="50"/>
      <c r="D39" s="51"/>
      <c r="E39" s="51"/>
      <c r="F39" s="51"/>
      <c r="G39" s="51"/>
      <c r="H39" s="51"/>
      <c r="I39" s="6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0"/>
      <c r="V39" s="50"/>
      <c r="W39" s="50"/>
      <c r="X39" s="50"/>
      <c r="Y39" s="50" t="str">
        <f>'П.1.1-2020-2024 '!O37</f>
        <v>0,16 МВА</v>
      </c>
      <c r="Z39" s="50"/>
      <c r="AA39" s="51"/>
      <c r="AB39" s="51"/>
      <c r="AC39" s="63"/>
      <c r="AD39" s="51"/>
      <c r="AE39" s="52"/>
      <c r="AF39" s="52"/>
      <c r="AG39" s="52"/>
      <c r="AH39" s="52"/>
      <c r="AI39" s="52">
        <f>'П.1.1-2020-2024 '!U37</f>
        <v>0.43001699999999998</v>
      </c>
      <c r="AJ39" s="84"/>
    </row>
    <row r="40" spans="1:36" ht="166.5" customHeight="1" x14ac:dyDescent="0.25">
      <c r="A40" s="69" t="s">
        <v>21</v>
      </c>
      <c r="B40" s="9" t="str">
        <f>'П.1.1-2020-2024 '!B38</f>
        <v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v>
      </c>
      <c r="C40" s="8" t="str">
        <f>'П.1.1-2020-2024 '!C38</f>
        <v>J_1.1.4</v>
      </c>
      <c r="D40" s="5"/>
      <c r="E40" s="5"/>
      <c r="F40" s="5"/>
      <c r="G40" s="5"/>
      <c r="H40" s="5"/>
      <c r="I40" s="30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8" t="str">
        <f>'П.1.1-2020-2024 '!K38</f>
        <v>0,8 МВА
3,4 км</v>
      </c>
      <c r="V40" s="8" t="str">
        <f>'П.1.1-2020-2024 '!L38</f>
        <v>1,9 км</v>
      </c>
      <c r="W40" s="8" t="str">
        <f>'П.1.1-2020-2024 '!M38</f>
        <v>4,14 МВА
2,8 км</v>
      </c>
      <c r="X40" s="8" t="str">
        <f>'П.1.1-2020-2024 '!N38</f>
        <v>1,28 МВА
2,98 км</v>
      </c>
      <c r="Y40" s="8">
        <f>'П.1.1-2020-2024 '!O38</f>
        <v>0</v>
      </c>
      <c r="Z40" s="8" t="str">
        <f>'П.1.1-2020-2024 '!P38</f>
        <v xml:space="preserve">6,22 МВА
11,08 км </v>
      </c>
      <c r="AA40" s="5"/>
      <c r="AB40" s="5"/>
      <c r="AC40" s="5"/>
      <c r="AD40" s="5"/>
      <c r="AE40" s="6">
        <f>'П.1.1-2020-2024 '!Q38</f>
        <v>8.2472742000000014</v>
      </c>
      <c r="AF40" s="6">
        <f>'П.1.1-2020-2024 '!R38</f>
        <v>4.7279999999999998</v>
      </c>
      <c r="AG40" s="6">
        <f>'П.1.1-2020-2024 '!S38</f>
        <v>11.989001052451201</v>
      </c>
      <c r="AH40" s="6">
        <f>'П.1.1-2020-2024 '!T38</f>
        <v>17.272868110000001</v>
      </c>
      <c r="AI40" s="6">
        <f>'П.1.1-2020-2024 '!U38</f>
        <v>0</v>
      </c>
      <c r="AJ40" s="83">
        <f>SUM(AE40:AI40)</f>
        <v>42.237143362451206</v>
      </c>
    </row>
    <row r="41" spans="1:36" s="54" customFormat="1" ht="93.75" hidden="1" outlineLevel="1" x14ac:dyDescent="0.25">
      <c r="A41" s="73"/>
      <c r="B41" s="60" t="str">
        <f>'П.1.1-2020-2024 '!B39</f>
        <v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v>
      </c>
      <c r="C41" s="50"/>
      <c r="D41" s="51"/>
      <c r="E41" s="51"/>
      <c r="F41" s="51"/>
      <c r="G41" s="51"/>
      <c r="H41" s="51"/>
      <c r="I41" s="6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0"/>
      <c r="V41" s="50"/>
      <c r="W41" s="50"/>
      <c r="X41" s="50" t="str">
        <f>'П.1.1-2020-2024 '!N39</f>
        <v>0,49 км</v>
      </c>
      <c r="Y41" s="50"/>
      <c r="Z41" s="50"/>
      <c r="AA41" s="51"/>
      <c r="AB41" s="51"/>
      <c r="AC41" s="51"/>
      <c r="AD41" s="51"/>
      <c r="AE41" s="52"/>
      <c r="AF41" s="52"/>
      <c r="AG41" s="52"/>
      <c r="AH41" s="52">
        <f>'П.1.1-2020-2024 '!T39</f>
        <v>3.3826749999999999</v>
      </c>
      <c r="AI41" s="52"/>
      <c r="AJ41" s="84"/>
    </row>
    <row r="42" spans="1:36" s="54" customFormat="1" ht="150" hidden="1" outlineLevel="1" x14ac:dyDescent="0.25">
      <c r="A42" s="73"/>
      <c r="B42" s="60" t="str">
        <f>'П.1.1-2020-2024 '!B40</f>
        <v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v>
      </c>
      <c r="C42" s="50"/>
      <c r="D42" s="51"/>
      <c r="E42" s="51"/>
      <c r="F42" s="51"/>
      <c r="G42" s="51"/>
      <c r="H42" s="51"/>
      <c r="I42" s="6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0"/>
      <c r="V42" s="50"/>
      <c r="W42" s="50"/>
      <c r="X42" s="50" t="str">
        <f>'П.1.1-2020-2024 '!N40</f>
        <v>1,2 км</v>
      </c>
      <c r="Y42" s="50"/>
      <c r="Z42" s="50"/>
      <c r="AA42" s="51"/>
      <c r="AB42" s="51"/>
      <c r="AC42" s="51"/>
      <c r="AD42" s="51"/>
      <c r="AE42" s="52"/>
      <c r="AF42" s="52"/>
      <c r="AG42" s="52"/>
      <c r="AH42" s="52">
        <f>'П.1.1-2020-2024 '!T40</f>
        <v>6.9082690000000007</v>
      </c>
      <c r="AI42" s="52"/>
      <c r="AJ42" s="84"/>
    </row>
    <row r="43" spans="1:36" s="54" customFormat="1" ht="112.5" hidden="1" outlineLevel="1" x14ac:dyDescent="0.25">
      <c r="A43" s="73"/>
      <c r="B43" s="60" t="str">
        <f>'П.1.1-2020-2024 '!B41</f>
        <v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v>
      </c>
      <c r="C43" s="50"/>
      <c r="D43" s="51"/>
      <c r="E43" s="51"/>
      <c r="F43" s="51"/>
      <c r="G43" s="51"/>
      <c r="H43" s="51"/>
      <c r="I43" s="6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0"/>
      <c r="V43" s="50"/>
      <c r="W43" s="50"/>
      <c r="X43" s="50" t="str">
        <f>'П.1.1-2020-2024 '!N41</f>
        <v>0,1 км</v>
      </c>
      <c r="Y43" s="50"/>
      <c r="Z43" s="50"/>
      <c r="AA43" s="51"/>
      <c r="AB43" s="51"/>
      <c r="AC43" s="51"/>
      <c r="AD43" s="51"/>
      <c r="AE43" s="52"/>
      <c r="AF43" s="52"/>
      <c r="AG43" s="52"/>
      <c r="AH43" s="52">
        <f>'П.1.1-2020-2024 '!T41</f>
        <v>0.24251671</v>
      </c>
      <c r="AI43" s="52"/>
      <c r="AJ43" s="84"/>
    </row>
    <row r="44" spans="1:36" s="54" customFormat="1" ht="112.5" hidden="1" outlineLevel="1" x14ac:dyDescent="0.25">
      <c r="A44" s="73"/>
      <c r="B44" s="60" t="str">
        <f>'П.1.1-2020-2024 '!B42</f>
        <v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v>
      </c>
      <c r="C44" s="50"/>
      <c r="D44" s="51"/>
      <c r="E44" s="51"/>
      <c r="F44" s="51"/>
      <c r="G44" s="51"/>
      <c r="H44" s="51"/>
      <c r="I44" s="6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0"/>
      <c r="V44" s="50"/>
      <c r="W44" s="50"/>
      <c r="X44" s="50" t="str">
        <f>'П.1.1-2020-2024 '!N42</f>
        <v>0,12 км</v>
      </c>
      <c r="Y44" s="50"/>
      <c r="Z44" s="50"/>
      <c r="AA44" s="51"/>
      <c r="AB44" s="51"/>
      <c r="AC44" s="51"/>
      <c r="AD44" s="51"/>
      <c r="AE44" s="52"/>
      <c r="AF44" s="52"/>
      <c r="AG44" s="52"/>
      <c r="AH44" s="52">
        <f>'П.1.1-2020-2024 '!T42</f>
        <v>0.31231304999999998</v>
      </c>
      <c r="AI44" s="52"/>
      <c r="AJ44" s="84"/>
    </row>
    <row r="45" spans="1:36" s="54" customFormat="1" ht="93.75" hidden="1" outlineLevel="1" x14ac:dyDescent="0.25">
      <c r="A45" s="73"/>
      <c r="B45" s="60" t="str">
        <f>'П.1.1-2020-2024 '!B43</f>
        <v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v>
      </c>
      <c r="C45" s="50"/>
      <c r="D45" s="51"/>
      <c r="E45" s="51"/>
      <c r="F45" s="51"/>
      <c r="G45" s="51"/>
      <c r="H45" s="51"/>
      <c r="I45" s="6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0"/>
      <c r="V45" s="50"/>
      <c r="W45" s="50"/>
      <c r="X45" s="50" t="str">
        <f>'П.1.1-2020-2024 '!N43</f>
        <v>0,35 км</v>
      </c>
      <c r="Y45" s="50"/>
      <c r="Z45" s="50"/>
      <c r="AA45" s="51"/>
      <c r="AB45" s="51"/>
      <c r="AC45" s="51"/>
      <c r="AD45" s="51"/>
      <c r="AE45" s="52"/>
      <c r="AF45" s="52"/>
      <c r="AG45" s="52"/>
      <c r="AH45" s="52">
        <f>'П.1.1-2020-2024 '!T43</f>
        <v>0.55863430000000003</v>
      </c>
      <c r="AI45" s="52"/>
      <c r="AJ45" s="84"/>
    </row>
    <row r="46" spans="1:36" s="54" customFormat="1" ht="112.5" hidden="1" outlineLevel="1" x14ac:dyDescent="0.25">
      <c r="A46" s="73"/>
      <c r="B46" s="60" t="str">
        <f>'П.1.1-2020-2024 '!B44</f>
        <v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v>
      </c>
      <c r="C46" s="50"/>
      <c r="D46" s="51"/>
      <c r="E46" s="51"/>
      <c r="F46" s="51"/>
      <c r="G46" s="51"/>
      <c r="H46" s="51"/>
      <c r="I46" s="6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0"/>
      <c r="V46" s="50"/>
      <c r="W46" s="50"/>
      <c r="X46" s="50" t="str">
        <f>'П.1.1-2020-2024 '!N44</f>
        <v>0,4 МВА 
0,38 км</v>
      </c>
      <c r="Y46" s="50"/>
      <c r="Z46" s="50"/>
      <c r="AA46" s="51"/>
      <c r="AB46" s="51"/>
      <c r="AC46" s="51"/>
      <c r="AD46" s="51"/>
      <c r="AE46" s="52"/>
      <c r="AF46" s="52"/>
      <c r="AG46" s="52"/>
      <c r="AH46" s="52">
        <f>'П.1.1-2020-2024 '!T44</f>
        <v>2.7659619499999999</v>
      </c>
      <c r="AI46" s="52"/>
      <c r="AJ46" s="84"/>
    </row>
    <row r="47" spans="1:36" s="54" customFormat="1" ht="93.75" hidden="1" outlineLevel="1" x14ac:dyDescent="0.25">
      <c r="A47" s="73"/>
      <c r="B47" s="60" t="str">
        <f>'П.1.1-2020-2024 '!B45</f>
        <v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v>
      </c>
      <c r="C47" s="50"/>
      <c r="D47" s="51"/>
      <c r="E47" s="51"/>
      <c r="F47" s="51"/>
      <c r="G47" s="51"/>
      <c r="H47" s="51"/>
      <c r="I47" s="6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0"/>
      <c r="V47" s="50"/>
      <c r="W47" s="50"/>
      <c r="X47" s="50" t="str">
        <f>'П.1.1-2020-2024 '!N45</f>
        <v>0,25км</v>
      </c>
      <c r="Y47" s="50"/>
      <c r="Z47" s="50"/>
      <c r="AA47" s="51"/>
      <c r="AB47" s="51"/>
      <c r="AC47" s="51"/>
      <c r="AD47" s="51"/>
      <c r="AE47" s="52"/>
      <c r="AF47" s="52"/>
      <c r="AG47" s="52"/>
      <c r="AH47" s="52">
        <f>'П.1.1-2020-2024 '!T45</f>
        <v>0.73305096999999997</v>
      </c>
      <c r="AI47" s="52"/>
      <c r="AJ47" s="84"/>
    </row>
    <row r="48" spans="1:36" s="54" customFormat="1" ht="112.5" hidden="1" outlineLevel="1" x14ac:dyDescent="0.25">
      <c r="A48" s="73"/>
      <c r="B48" s="60" t="str">
        <f>'П.1.1-2020-2024 '!B46</f>
        <v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v>
      </c>
      <c r="C48" s="50"/>
      <c r="D48" s="51"/>
      <c r="E48" s="51"/>
      <c r="F48" s="51"/>
      <c r="G48" s="51"/>
      <c r="H48" s="51"/>
      <c r="I48" s="6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0"/>
      <c r="V48" s="50"/>
      <c r="W48" s="50"/>
      <c r="X48" s="50" t="str">
        <f>'П.1.1-2020-2024 '!N46</f>
        <v>0,25 МВА 
0,09 км</v>
      </c>
      <c r="Y48" s="50"/>
      <c r="Z48" s="50"/>
      <c r="AA48" s="51"/>
      <c r="AB48" s="51"/>
      <c r="AC48" s="51"/>
      <c r="AD48" s="51"/>
      <c r="AE48" s="52"/>
      <c r="AF48" s="52"/>
      <c r="AG48" s="52"/>
      <c r="AH48" s="52">
        <f>'П.1.1-2020-2024 '!T46</f>
        <v>0.84811713</v>
      </c>
      <c r="AI48" s="52"/>
      <c r="AJ48" s="84"/>
    </row>
    <row r="49" spans="1:36" s="54" customFormat="1" ht="112.5" hidden="1" outlineLevel="1" x14ac:dyDescent="0.25">
      <c r="A49" s="73"/>
      <c r="B49" s="60" t="str">
        <f>'П.1.1-2020-2024 '!B47</f>
        <v>Реконструкция электрических сетей  0,4-10(6)кВ  в Ленинском районе города Иркутска, Иркутском и Ангарском районах: с заменой трансформаторной подстанции  напряжением 6/0.4кВ №48а в г.Иркутск, ул. Поликарпова.</v>
      </c>
      <c r="C49" s="50"/>
      <c r="D49" s="51"/>
      <c r="E49" s="51"/>
      <c r="F49" s="51"/>
      <c r="G49" s="51"/>
      <c r="H49" s="51"/>
      <c r="I49" s="6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0"/>
      <c r="V49" s="50"/>
      <c r="W49" s="50"/>
      <c r="X49" s="50" t="str">
        <f>'П.1.1-2020-2024 '!N47</f>
        <v>0,63 МВА</v>
      </c>
      <c r="Y49" s="50"/>
      <c r="Z49" s="50"/>
      <c r="AA49" s="51"/>
      <c r="AB49" s="51"/>
      <c r="AC49" s="51"/>
      <c r="AD49" s="51"/>
      <c r="AE49" s="52"/>
      <c r="AF49" s="52"/>
      <c r="AG49" s="52"/>
      <c r="AH49" s="52">
        <f>'П.1.1-2020-2024 '!T47</f>
        <v>1.5213300000000001</v>
      </c>
      <c r="AI49" s="52"/>
      <c r="AJ49" s="84"/>
    </row>
    <row r="50" spans="1:36" ht="159" customHeight="1" collapsed="1" x14ac:dyDescent="0.25">
      <c r="A50" s="69" t="s">
        <v>329</v>
      </c>
      <c r="B50" s="9" t="str">
        <f>'П.1.1-2020-2024 '!B48</f>
        <v>Реконструкция ПС 35/10 кВ "Кургат" в п.Прибрежный Братского района</v>
      </c>
      <c r="C50" s="8" t="str">
        <f>'П.1.1-2020-2024 '!C48</f>
        <v>М_1.1-5</v>
      </c>
      <c r="D50" s="5"/>
      <c r="E50" s="5"/>
      <c r="F50" s="5"/>
      <c r="G50" s="5"/>
      <c r="H50" s="5"/>
      <c r="I50" s="30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8"/>
      <c r="V50" s="8"/>
      <c r="W50" s="8"/>
      <c r="X50" s="8"/>
      <c r="Y50" s="8" t="str">
        <f>'П.1.1-2020-2024 '!O48</f>
        <v>выполнение ПИР, общестроительных и монтажных работ по врем.эл.снабжению</v>
      </c>
      <c r="Z50" s="8" t="str">
        <f>'П.1.1-2020-2024 '!P48</f>
        <v>выполнение ПИР, общестроительных и монтажных работ по врем.эл.снабжению</v>
      </c>
      <c r="AA50" s="5"/>
      <c r="AB50" s="5"/>
      <c r="AC50" s="5"/>
      <c r="AD50" s="5"/>
      <c r="AE50" s="6"/>
      <c r="AF50" s="6"/>
      <c r="AG50" s="6"/>
      <c r="AH50" s="6"/>
      <c r="AI50" s="6">
        <f>'П.1.1-2020-2024 '!U48</f>
        <v>8.8000000000000007</v>
      </c>
      <c r="AJ50" s="83">
        <f>SUM(AE50:AI50)</f>
        <v>8.8000000000000007</v>
      </c>
    </row>
    <row r="51" spans="1:36" ht="99" customHeight="1" x14ac:dyDescent="0.25">
      <c r="A51" s="69" t="s">
        <v>23</v>
      </c>
      <c r="B51" s="9" t="str">
        <f>'П.1.1-2020-2024 '!B49</f>
        <v>Реконструкция ПС 35/6 кВ "Строительная" и строительство 2-х цепной ВЛ-35кВ в городе Усть-Илимске</v>
      </c>
      <c r="C51" s="34" t="str">
        <f>'П.1.1-2020-2024 '!C49</f>
        <v>J_1.1-6</v>
      </c>
      <c r="D51" s="5"/>
      <c r="E51" s="5"/>
      <c r="F51" s="5"/>
      <c r="G51" s="5"/>
      <c r="H51" s="5"/>
      <c r="I51" s="30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8" t="str">
        <f>'П.1.1-2020-2024 '!K49</f>
        <v>ПИР</v>
      </c>
      <c r="V51" s="8"/>
      <c r="W51" s="8"/>
      <c r="X51" s="8"/>
      <c r="Y51" s="8" t="str">
        <f>'П.1.1-2020-2024 '!O49</f>
        <v>50 МВА
2-х цепная ВЛ-35кВ по 10,8 км</v>
      </c>
      <c r="Z51" s="8" t="str">
        <f>'П.1.1-2020-2024 '!P49</f>
        <v>50 МВА
2-х цепная ВЛ-35кВ по 10,8 км</v>
      </c>
      <c r="AA51" s="5"/>
      <c r="AB51" s="5"/>
      <c r="AC51" s="5"/>
      <c r="AD51" s="5"/>
      <c r="AE51" s="6">
        <f>'П.1.1-2020-2024 '!Q49</f>
        <v>2</v>
      </c>
      <c r="AF51" s="6">
        <f>'П.1.1-2020-2024 '!R49</f>
        <v>90.496112014679994</v>
      </c>
      <c r="AG51" s="6">
        <f>'П.1.1-2020-2024 '!S49</f>
        <v>137.44030000000001</v>
      </c>
      <c r="AH51" s="6">
        <f>'П.1.1-2020-2024 '!T49</f>
        <v>149.29567077999999</v>
      </c>
      <c r="AI51" s="6">
        <f>'П.1.1-2020-2024 '!U49</f>
        <v>72.147136750000001</v>
      </c>
      <c r="AJ51" s="83">
        <f>SUM(AE51:AI51)</f>
        <v>451.37921954467998</v>
      </c>
    </row>
    <row r="52" spans="1:36" ht="159" customHeight="1" x14ac:dyDescent="0.25">
      <c r="A52" s="69" t="s">
        <v>327</v>
      </c>
      <c r="B52" s="9" t="str">
        <f>'П.1.1-2020-2024 '!B50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52" s="34" t="str">
        <f>'П.1.1-2020-2024 '!C50</f>
        <v>N_1.1-7</v>
      </c>
      <c r="D52" s="5"/>
      <c r="E52" s="5"/>
      <c r="F52" s="5"/>
      <c r="G52" s="5"/>
      <c r="H52" s="5"/>
      <c r="I52" s="30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8"/>
      <c r="V52" s="8"/>
      <c r="W52" s="8"/>
      <c r="X52" s="8" t="str">
        <f>'П.1.1-2020-2024 '!N50</f>
        <v>0,25 МВА 
0,33 км</v>
      </c>
      <c r="Y52" s="8" t="str">
        <f>'П.1.1-2020-2024 '!O50</f>
        <v>0,18км</v>
      </c>
      <c r="Z52" s="8" t="str">
        <f>'П.1.1-2020-2024 '!P50</f>
        <v>0,25 МВА
0,51 км</v>
      </c>
      <c r="AA52" s="5"/>
      <c r="AB52" s="5"/>
      <c r="AC52" s="5"/>
      <c r="AD52" s="5"/>
      <c r="AE52" s="6"/>
      <c r="AF52" s="6"/>
      <c r="AG52" s="6"/>
      <c r="AH52" s="6">
        <f>'П.1.1-2020-2024 '!T50</f>
        <v>1.5748785299999999</v>
      </c>
      <c r="AI52" s="6">
        <f>'П.1.1-2020-2024 '!U50</f>
        <v>0.43000099999999997</v>
      </c>
      <c r="AJ52" s="83">
        <f>SUM(AE52:AI52)</f>
        <v>2.0048795299999997</v>
      </c>
    </row>
    <row r="53" spans="1:36" s="54" customFormat="1" ht="75" hidden="1" outlineLevel="1" x14ac:dyDescent="0.25">
      <c r="A53" s="73"/>
      <c r="B53" s="60" t="str">
        <f>'П.1.1-2020-2024 '!B51</f>
        <v>Реконструкция трансформаторной подстанции напряжением 6/0,4кВ №497 Иркутская обл., г. Усть-Илимск, Усть-Илимское шоссе.</v>
      </c>
      <c r="C53" s="57"/>
      <c r="D53" s="51"/>
      <c r="E53" s="51"/>
      <c r="F53" s="51"/>
      <c r="G53" s="51"/>
      <c r="H53" s="51"/>
      <c r="I53" s="6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0"/>
      <c r="V53" s="50"/>
      <c r="W53" s="50"/>
      <c r="X53" s="50" t="str">
        <f>'П.1.1-2020-2024 '!N51</f>
        <v>0,25 МВА</v>
      </c>
      <c r="Y53" s="50"/>
      <c r="Z53" s="50"/>
      <c r="AA53" s="51"/>
      <c r="AB53" s="51"/>
      <c r="AC53" s="51"/>
      <c r="AD53" s="51"/>
      <c r="AE53" s="52"/>
      <c r="AF53" s="52"/>
      <c r="AG53" s="52"/>
      <c r="AH53" s="52">
        <f>'П.1.1-2020-2024 '!T51</f>
        <v>0.54878700000000002</v>
      </c>
      <c r="AI53" s="52"/>
      <c r="AJ53" s="84"/>
    </row>
    <row r="54" spans="1:36" s="54" customFormat="1" ht="93.75" hidden="1" outlineLevel="1" x14ac:dyDescent="0.25">
      <c r="A54" s="73"/>
      <c r="B54" s="60" t="str">
        <f>'П.1.1-2020-2024 '!B52</f>
        <v>Реконструкция электрических сетей напряжением 10кВ со строительством нового участка ЛЭП -"Северная-4". Иркутская область, Усть-Илимский район.</v>
      </c>
      <c r="C54" s="57"/>
      <c r="D54" s="51"/>
      <c r="E54" s="51"/>
      <c r="F54" s="51"/>
      <c r="G54" s="51"/>
      <c r="H54" s="51"/>
      <c r="I54" s="6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0"/>
      <c r="V54" s="50"/>
      <c r="W54" s="50"/>
      <c r="X54" s="50" t="str">
        <f>'П.1.1-2020-2024 '!N52</f>
        <v>0,33 км</v>
      </c>
      <c r="Y54" s="50"/>
      <c r="Z54" s="50"/>
      <c r="AA54" s="51"/>
      <c r="AB54" s="51"/>
      <c r="AC54" s="51"/>
      <c r="AD54" s="51"/>
      <c r="AE54" s="52"/>
      <c r="AF54" s="52"/>
      <c r="AG54" s="52"/>
      <c r="AH54" s="52">
        <f>'П.1.1-2020-2024 '!T52</f>
        <v>1.02609153</v>
      </c>
      <c r="AI54" s="52"/>
      <c r="AJ54" s="84"/>
    </row>
    <row r="55" spans="1:36" s="54" customFormat="1" ht="94.5" customHeight="1" collapsed="1" x14ac:dyDescent="0.25">
      <c r="A55" s="73"/>
      <c r="B55" s="91" t="str">
        <f>'П.1.1-2020-2024 '!B53</f>
        <v>N_1.1.7-1/2024 Реконструкция ВЛ-6кВ №313, №137 (0,18км). Иркутская обл., г. Усть-Илимск, тер. СНТ «Мечта», ул. Котельная, Усть-Илимское шоссе.</v>
      </c>
      <c r="C55" s="57"/>
      <c r="D55" s="51"/>
      <c r="E55" s="51"/>
      <c r="F55" s="51"/>
      <c r="G55" s="51"/>
      <c r="H55" s="51"/>
      <c r="I55" s="6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0"/>
      <c r="V55" s="50"/>
      <c r="W55" s="50"/>
      <c r="X55" s="50"/>
      <c r="Y55" s="50" t="str">
        <f>'П.1.1-2020-2024 '!O53</f>
        <v>0,18 км</v>
      </c>
      <c r="Z55" s="50"/>
      <c r="AA55" s="51"/>
      <c r="AB55" s="51"/>
      <c r="AC55" s="51"/>
      <c r="AD55" s="51"/>
      <c r="AE55" s="52"/>
      <c r="AF55" s="52"/>
      <c r="AG55" s="52"/>
      <c r="AH55" s="52"/>
      <c r="AI55" s="52">
        <f>'П.1.1-2020-2024 '!U53</f>
        <v>0.43000099999999997</v>
      </c>
      <c r="AJ55" s="84"/>
    </row>
    <row r="56" spans="1:36" ht="156.75" customHeight="1" x14ac:dyDescent="0.25">
      <c r="A56" s="69" t="s">
        <v>402</v>
      </c>
      <c r="B56" s="9" t="str">
        <f>'П.1.1-2020-2024 '!B50</f>
        <v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56" s="65" t="s">
        <v>403</v>
      </c>
      <c r="D56" s="5"/>
      <c r="E56" s="5"/>
      <c r="F56" s="5"/>
      <c r="G56" s="5"/>
      <c r="H56" s="5"/>
      <c r="I56" s="30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8"/>
      <c r="V56" s="8"/>
      <c r="W56" s="8"/>
      <c r="X56" s="8"/>
      <c r="Y56" s="8" t="str">
        <f>'П.1.1-2020-2024 '!O54</f>
        <v>2 МВА</v>
      </c>
      <c r="Z56" s="8" t="str">
        <f>'П.1.1-2020-2024 '!P54</f>
        <v>2 МВА</v>
      </c>
      <c r="AA56" s="5"/>
      <c r="AB56" s="5"/>
      <c r="AC56" s="5"/>
      <c r="AD56" s="5"/>
      <c r="AE56" s="6"/>
      <c r="AF56" s="6"/>
      <c r="AG56" s="6"/>
      <c r="AH56" s="6"/>
      <c r="AI56" s="6">
        <f>'П.1.1-2020-2024 '!U54</f>
        <v>2.6</v>
      </c>
      <c r="AJ56" s="83">
        <f>'П.1.1-2020-2024 '!V54</f>
        <v>2.6</v>
      </c>
    </row>
    <row r="57" spans="1:36" s="54" customFormat="1" ht="120" customHeight="1" x14ac:dyDescent="0.25">
      <c r="A57" s="73"/>
      <c r="B57" s="60" t="str">
        <f>'П.1.1-2020-2024 '!B55</f>
        <v>О_1.1-9-1/2024 Реконструкция трансформаторной подстанции напряжением 10/0.4кВ №76А (2 МВА). Иркутская область, г.Тайшет, ул. Российская</v>
      </c>
      <c r="C57" s="50"/>
      <c r="D57" s="51"/>
      <c r="E57" s="51"/>
      <c r="F57" s="51"/>
      <c r="G57" s="51"/>
      <c r="H57" s="51"/>
      <c r="I57" s="6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0"/>
      <c r="V57" s="50"/>
      <c r="W57" s="50"/>
      <c r="X57" s="50"/>
      <c r="Y57" s="50" t="str">
        <f>'П.1.1-2020-2024 '!O55</f>
        <v>2 МВА</v>
      </c>
      <c r="Z57" s="50"/>
      <c r="AA57" s="51"/>
      <c r="AB57" s="51"/>
      <c r="AC57" s="51"/>
      <c r="AD57" s="51"/>
      <c r="AE57" s="51"/>
      <c r="AF57" s="51"/>
      <c r="AG57" s="51"/>
      <c r="AH57" s="51"/>
      <c r="AI57" s="51">
        <f>'П.1.1-2020-2024 '!U55</f>
        <v>2.6</v>
      </c>
      <c r="AJ57" s="71"/>
    </row>
    <row r="58" spans="1:36" ht="37.5" x14ac:dyDescent="0.25">
      <c r="A58" s="74" t="s">
        <v>26</v>
      </c>
      <c r="B58" s="31" t="s">
        <v>25</v>
      </c>
      <c r="C58" s="31"/>
      <c r="D58" s="5"/>
      <c r="E58" s="5"/>
      <c r="F58" s="5"/>
      <c r="G58" s="5"/>
      <c r="H58" s="5"/>
      <c r="I58" s="30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8"/>
      <c r="V58" s="8"/>
      <c r="W58" s="8"/>
      <c r="X58" s="8"/>
      <c r="Y58" s="8"/>
      <c r="Z58" s="8"/>
      <c r="AA58" s="5"/>
      <c r="AB58" s="5"/>
      <c r="AC58" s="5"/>
      <c r="AD58" s="5"/>
      <c r="AE58" s="5"/>
      <c r="AF58" s="5"/>
      <c r="AG58" s="5"/>
      <c r="AH58" s="5"/>
      <c r="AI58" s="5"/>
      <c r="AJ58" s="70"/>
    </row>
    <row r="59" spans="1:36" ht="18.75" hidden="1" outlineLevel="1" x14ac:dyDescent="0.25">
      <c r="A59" s="69" t="s">
        <v>29</v>
      </c>
      <c r="B59" s="9" t="s">
        <v>27</v>
      </c>
      <c r="C59" s="8"/>
      <c r="D59" s="5"/>
      <c r="E59" s="5"/>
      <c r="F59" s="5"/>
      <c r="G59" s="5"/>
      <c r="H59" s="5"/>
      <c r="I59" s="30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8"/>
      <c r="V59" s="8"/>
      <c r="W59" s="8"/>
      <c r="X59" s="8"/>
      <c r="Y59" s="8"/>
      <c r="Z59" s="8"/>
      <c r="AA59" s="5"/>
      <c r="AB59" s="5"/>
      <c r="AC59" s="5"/>
      <c r="AD59" s="5"/>
      <c r="AE59" s="5"/>
      <c r="AF59" s="5"/>
      <c r="AG59" s="5"/>
      <c r="AH59" s="5"/>
      <c r="AI59" s="5"/>
      <c r="AJ59" s="70"/>
    </row>
    <row r="60" spans="1:36" ht="18.75" hidden="1" outlineLevel="1" x14ac:dyDescent="0.25">
      <c r="A60" s="69" t="s">
        <v>30</v>
      </c>
      <c r="B60" s="9" t="s">
        <v>28</v>
      </c>
      <c r="C60" s="8"/>
      <c r="D60" s="5"/>
      <c r="E60" s="5"/>
      <c r="F60" s="5"/>
      <c r="G60" s="5"/>
      <c r="H60" s="5"/>
      <c r="I60" s="30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8"/>
      <c r="V60" s="8"/>
      <c r="W60" s="8"/>
      <c r="X60" s="8"/>
      <c r="Y60" s="8"/>
      <c r="Z60" s="8"/>
      <c r="AA60" s="5"/>
      <c r="AB60" s="5"/>
      <c r="AC60" s="5"/>
      <c r="AD60" s="5"/>
      <c r="AE60" s="5"/>
      <c r="AF60" s="5"/>
      <c r="AG60" s="5"/>
      <c r="AH60" s="5"/>
      <c r="AI60" s="5"/>
      <c r="AJ60" s="70"/>
    </row>
    <row r="61" spans="1:36" ht="18.75" hidden="1" outlineLevel="1" x14ac:dyDescent="0.25">
      <c r="A61" s="69" t="s">
        <v>24</v>
      </c>
      <c r="B61" s="8"/>
      <c r="C61" s="8"/>
      <c r="D61" s="5"/>
      <c r="E61" s="5"/>
      <c r="F61" s="5"/>
      <c r="G61" s="5"/>
      <c r="H61" s="5"/>
      <c r="I61" s="30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8"/>
      <c r="V61" s="8"/>
      <c r="W61" s="8"/>
      <c r="X61" s="8"/>
      <c r="Y61" s="8"/>
      <c r="Z61" s="8"/>
      <c r="AA61" s="5"/>
      <c r="AB61" s="5"/>
      <c r="AC61" s="5"/>
      <c r="AD61" s="5"/>
      <c r="AE61" s="5"/>
      <c r="AF61" s="5"/>
      <c r="AG61" s="5"/>
      <c r="AH61" s="5"/>
      <c r="AI61" s="5"/>
      <c r="AJ61" s="70"/>
    </row>
    <row r="62" spans="1:36" ht="37.5" collapsed="1" x14ac:dyDescent="0.25">
      <c r="A62" s="74" t="s">
        <v>32</v>
      </c>
      <c r="B62" s="31" t="s">
        <v>31</v>
      </c>
      <c r="C62" s="31"/>
      <c r="D62" s="5"/>
      <c r="E62" s="5"/>
      <c r="F62" s="5"/>
      <c r="G62" s="5"/>
      <c r="H62" s="5"/>
      <c r="I62" s="30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8"/>
      <c r="V62" s="8"/>
      <c r="W62" s="8"/>
      <c r="X62" s="8"/>
      <c r="Y62" s="8"/>
      <c r="Z62" s="8"/>
      <c r="AA62" s="5"/>
      <c r="AB62" s="5"/>
      <c r="AC62" s="5"/>
      <c r="AD62" s="5"/>
      <c r="AE62" s="5"/>
      <c r="AF62" s="5"/>
      <c r="AG62" s="5"/>
      <c r="AH62" s="5"/>
      <c r="AI62" s="5"/>
      <c r="AJ62" s="70"/>
    </row>
    <row r="63" spans="1:36" ht="18.75" hidden="1" outlineLevel="1" x14ac:dyDescent="0.25">
      <c r="A63" s="69" t="s">
        <v>29</v>
      </c>
      <c r="B63" s="9" t="s">
        <v>27</v>
      </c>
      <c r="C63" s="8"/>
      <c r="D63" s="5"/>
      <c r="E63" s="5"/>
      <c r="F63" s="5"/>
      <c r="G63" s="5"/>
      <c r="H63" s="5"/>
      <c r="I63" s="30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8"/>
      <c r="V63" s="8"/>
      <c r="W63" s="8"/>
      <c r="X63" s="8"/>
      <c r="Y63" s="8"/>
      <c r="Z63" s="8"/>
      <c r="AA63" s="5"/>
      <c r="AB63" s="5"/>
      <c r="AC63" s="5"/>
      <c r="AD63" s="5"/>
      <c r="AE63" s="5"/>
      <c r="AF63" s="5"/>
      <c r="AG63" s="5"/>
      <c r="AH63" s="5"/>
      <c r="AI63" s="5"/>
      <c r="AJ63" s="70"/>
    </row>
    <row r="64" spans="1:36" ht="18.75" hidden="1" outlineLevel="1" x14ac:dyDescent="0.25">
      <c r="A64" s="69" t="s">
        <v>30</v>
      </c>
      <c r="B64" s="9" t="s">
        <v>28</v>
      </c>
      <c r="C64" s="8"/>
      <c r="D64" s="5"/>
      <c r="E64" s="5"/>
      <c r="F64" s="5"/>
      <c r="G64" s="5"/>
      <c r="H64" s="5"/>
      <c r="I64" s="30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8"/>
      <c r="V64" s="8"/>
      <c r="W64" s="8"/>
      <c r="X64" s="8"/>
      <c r="Y64" s="8"/>
      <c r="Z64" s="8"/>
      <c r="AA64" s="5"/>
      <c r="AB64" s="5"/>
      <c r="AC64" s="5"/>
      <c r="AD64" s="5"/>
      <c r="AE64" s="5"/>
      <c r="AF64" s="5"/>
      <c r="AG64" s="5"/>
      <c r="AH64" s="5"/>
      <c r="AI64" s="5"/>
      <c r="AJ64" s="70"/>
    </row>
    <row r="65" spans="1:36" ht="18.75" hidden="1" outlineLevel="1" x14ac:dyDescent="0.25">
      <c r="A65" s="69" t="s">
        <v>24</v>
      </c>
      <c r="B65" s="8"/>
      <c r="C65" s="8"/>
      <c r="D65" s="5"/>
      <c r="E65" s="5"/>
      <c r="F65" s="5"/>
      <c r="G65" s="5"/>
      <c r="H65" s="5"/>
      <c r="I65" s="30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8"/>
      <c r="V65" s="8"/>
      <c r="W65" s="8"/>
      <c r="X65" s="8"/>
      <c r="Y65" s="8"/>
      <c r="Z65" s="8"/>
      <c r="AA65" s="5"/>
      <c r="AB65" s="5"/>
      <c r="AC65" s="5"/>
      <c r="AD65" s="5"/>
      <c r="AE65" s="5"/>
      <c r="AF65" s="5"/>
      <c r="AG65" s="5"/>
      <c r="AH65" s="5"/>
      <c r="AI65" s="5"/>
      <c r="AJ65" s="70"/>
    </row>
    <row r="66" spans="1:36" ht="56.25" collapsed="1" x14ac:dyDescent="0.25">
      <c r="A66" s="74" t="s">
        <v>34</v>
      </c>
      <c r="B66" s="31" t="s">
        <v>33</v>
      </c>
      <c r="C66" s="31"/>
      <c r="D66" s="5"/>
      <c r="E66" s="5"/>
      <c r="F66" s="5"/>
      <c r="G66" s="5"/>
      <c r="H66" s="5"/>
      <c r="I66" s="30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8"/>
      <c r="V66" s="8"/>
      <c r="W66" s="8"/>
      <c r="X66" s="8"/>
      <c r="Y66" s="8"/>
      <c r="Z66" s="8"/>
      <c r="AA66" s="5"/>
      <c r="AB66" s="5"/>
      <c r="AC66" s="5"/>
      <c r="AD66" s="5"/>
      <c r="AE66" s="5"/>
      <c r="AF66" s="5"/>
      <c r="AG66" s="5"/>
      <c r="AH66" s="5"/>
      <c r="AI66" s="5"/>
      <c r="AJ66" s="70"/>
    </row>
    <row r="67" spans="1:36" ht="18.75" hidden="1" outlineLevel="1" x14ac:dyDescent="0.25">
      <c r="A67" s="69" t="s">
        <v>29</v>
      </c>
      <c r="B67" s="9" t="s">
        <v>27</v>
      </c>
      <c r="C67" s="8"/>
      <c r="D67" s="5"/>
      <c r="E67" s="5"/>
      <c r="F67" s="5"/>
      <c r="G67" s="5"/>
      <c r="H67" s="5"/>
      <c r="I67" s="30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8"/>
      <c r="V67" s="8"/>
      <c r="W67" s="8"/>
      <c r="X67" s="8"/>
      <c r="Y67" s="8"/>
      <c r="Z67" s="8"/>
      <c r="AA67" s="5"/>
      <c r="AB67" s="5"/>
      <c r="AC67" s="5"/>
      <c r="AD67" s="5"/>
      <c r="AE67" s="5"/>
      <c r="AF67" s="5"/>
      <c r="AG67" s="5"/>
      <c r="AH67" s="5"/>
      <c r="AI67" s="5"/>
      <c r="AJ67" s="70"/>
    </row>
    <row r="68" spans="1:36" ht="18.75" hidden="1" outlineLevel="1" x14ac:dyDescent="0.25">
      <c r="A68" s="69" t="s">
        <v>30</v>
      </c>
      <c r="B68" s="9" t="s">
        <v>28</v>
      </c>
      <c r="C68" s="8"/>
      <c r="D68" s="5"/>
      <c r="E68" s="5"/>
      <c r="F68" s="5"/>
      <c r="G68" s="5"/>
      <c r="H68" s="5"/>
      <c r="I68" s="30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8"/>
      <c r="V68" s="8"/>
      <c r="W68" s="8"/>
      <c r="X68" s="8"/>
      <c r="Y68" s="8"/>
      <c r="Z68" s="8"/>
      <c r="AA68" s="5"/>
      <c r="AB68" s="5"/>
      <c r="AC68" s="5"/>
      <c r="AD68" s="5"/>
      <c r="AE68" s="5"/>
      <c r="AF68" s="5"/>
      <c r="AG68" s="5"/>
      <c r="AH68" s="5"/>
      <c r="AI68" s="5"/>
      <c r="AJ68" s="70"/>
    </row>
    <row r="69" spans="1:36" ht="18.75" hidden="1" outlineLevel="1" x14ac:dyDescent="0.25">
      <c r="A69" s="69" t="s">
        <v>24</v>
      </c>
      <c r="B69" s="8"/>
      <c r="C69" s="8"/>
      <c r="D69" s="5"/>
      <c r="E69" s="5"/>
      <c r="F69" s="5"/>
      <c r="G69" s="5"/>
      <c r="H69" s="5"/>
      <c r="I69" s="30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8"/>
      <c r="V69" s="8"/>
      <c r="W69" s="8"/>
      <c r="X69" s="8"/>
      <c r="Y69" s="8"/>
      <c r="Z69" s="8"/>
      <c r="AA69" s="5"/>
      <c r="AB69" s="5"/>
      <c r="AC69" s="5"/>
      <c r="AD69" s="5"/>
      <c r="AE69" s="5"/>
      <c r="AF69" s="5"/>
      <c r="AG69" s="5"/>
      <c r="AH69" s="5"/>
      <c r="AI69" s="5"/>
      <c r="AJ69" s="70"/>
    </row>
    <row r="70" spans="1:36" ht="28.9" customHeight="1" collapsed="1" x14ac:dyDescent="0.25">
      <c r="A70" s="74" t="s">
        <v>35</v>
      </c>
      <c r="B70" s="31" t="s">
        <v>36</v>
      </c>
      <c r="C70" s="31"/>
      <c r="D70" s="5"/>
      <c r="E70" s="5"/>
      <c r="F70" s="5"/>
      <c r="G70" s="5"/>
      <c r="H70" s="25"/>
      <c r="I70" s="49"/>
      <c r="J70" s="25"/>
      <c r="K70" s="5"/>
      <c r="L70" s="5"/>
      <c r="M70" s="5"/>
      <c r="N70" s="5"/>
      <c r="O70" s="5"/>
      <c r="P70" s="25"/>
      <c r="Q70" s="25"/>
      <c r="R70" s="25"/>
      <c r="S70" s="25"/>
      <c r="T70" s="25"/>
      <c r="U70" s="5"/>
      <c r="V70" s="5"/>
      <c r="W70" s="5"/>
      <c r="X70" s="5"/>
      <c r="Y70" s="5"/>
      <c r="Z70" s="5"/>
      <c r="AA70" s="25"/>
      <c r="AB70" s="25"/>
      <c r="AC70" s="25"/>
      <c r="AD70" s="25"/>
      <c r="AE70" s="25">
        <f>AE71</f>
        <v>20</v>
      </c>
      <c r="AF70" s="25">
        <f>AF71</f>
        <v>25</v>
      </c>
      <c r="AG70" s="25">
        <f>AG71</f>
        <v>30</v>
      </c>
      <c r="AH70" s="25">
        <f>AH71</f>
        <v>15</v>
      </c>
      <c r="AI70" s="25">
        <f>AI71+AI72+AI73+AI74+AI75+AI76</f>
        <v>64.954000000000008</v>
      </c>
      <c r="AJ70" s="82">
        <f>SUM(AE70:AI70)</f>
        <v>154.95400000000001</v>
      </c>
    </row>
    <row r="71" spans="1:36" ht="31.9" customHeight="1" x14ac:dyDescent="0.25">
      <c r="A71" s="69" t="s">
        <v>38</v>
      </c>
      <c r="B71" s="9" t="s">
        <v>37</v>
      </c>
      <c r="C71" s="8" t="str">
        <f>'П.1.1-2020-2024 '!C69</f>
        <v>J_1.5.1</v>
      </c>
      <c r="D71" s="5"/>
      <c r="E71" s="5"/>
      <c r="F71" s="5"/>
      <c r="G71" s="5"/>
      <c r="H71" s="5"/>
      <c r="I71" s="30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7">
        <f>'П.1.1-2020-2024 '!Q69</f>
        <v>20</v>
      </c>
      <c r="AF71" s="7">
        <f>'П.1.1-2020-2024 '!R69</f>
        <v>25</v>
      </c>
      <c r="AG71" s="7">
        <f>'П.1.1-2020-2024 '!S69</f>
        <v>30</v>
      </c>
      <c r="AH71" s="7">
        <f>'П.1.1-2020-2024 '!T69</f>
        <v>15</v>
      </c>
      <c r="AI71" s="7">
        <f>'П.1.1-2020-2024 '!U69</f>
        <v>29.1</v>
      </c>
      <c r="AJ71" s="82">
        <f>SUM(AE71:AI71)</f>
        <v>119.1</v>
      </c>
    </row>
    <row r="72" spans="1:36" ht="39" customHeight="1" x14ac:dyDescent="0.25">
      <c r="A72" s="69" t="s">
        <v>332</v>
      </c>
      <c r="B72" s="9" t="s">
        <v>331</v>
      </c>
      <c r="C72" s="8" t="str">
        <f>'П.1.1-2020-2024 '!C70</f>
        <v>N_1.5.2</v>
      </c>
      <c r="D72" s="5"/>
      <c r="E72" s="5"/>
      <c r="F72" s="5"/>
      <c r="G72" s="5"/>
      <c r="H72" s="5"/>
      <c r="I72" s="30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7"/>
      <c r="AF72" s="7"/>
      <c r="AG72" s="7"/>
      <c r="AH72" s="7"/>
      <c r="AI72" s="7">
        <f>'П.1.1-2020-2024 '!U70</f>
        <v>15.399999999999999</v>
      </c>
      <c r="AJ72" s="82">
        <f t="shared" ref="AJ72:AJ75" si="4">SUM(AE72:AI72)</f>
        <v>15.399999999999999</v>
      </c>
    </row>
    <row r="73" spans="1:36" ht="40.5" customHeight="1" x14ac:dyDescent="0.25">
      <c r="A73" s="69" t="s">
        <v>333</v>
      </c>
      <c r="B73" s="9" t="s">
        <v>392</v>
      </c>
      <c r="C73" s="8" t="str">
        <f>'П.1.1-2020-2024 '!C71</f>
        <v>N_1.5.3</v>
      </c>
      <c r="D73" s="5"/>
      <c r="E73" s="5"/>
      <c r="F73" s="5"/>
      <c r="G73" s="5"/>
      <c r="H73" s="5"/>
      <c r="I73" s="30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7"/>
      <c r="AF73" s="7"/>
      <c r="AG73" s="7"/>
      <c r="AH73" s="7"/>
      <c r="AI73" s="7">
        <f>'П.1.1-2020-2024 '!U71</f>
        <v>17.384</v>
      </c>
      <c r="AJ73" s="82">
        <f t="shared" si="4"/>
        <v>17.384</v>
      </c>
    </row>
    <row r="74" spans="1:36" ht="40.5" customHeight="1" x14ac:dyDescent="0.25">
      <c r="A74" s="69" t="s">
        <v>396</v>
      </c>
      <c r="B74" s="9" t="str">
        <f>'П.1.1-2020-2024 '!B72</f>
        <v>Приобретение инструмента и инвентаря</v>
      </c>
      <c r="C74" s="8" t="str">
        <f>'П.1.1-2020-2024 '!C72</f>
        <v>O_1.5.4</v>
      </c>
      <c r="D74" s="5"/>
      <c r="E74" s="5"/>
      <c r="F74" s="5"/>
      <c r="G74" s="5"/>
      <c r="H74" s="5"/>
      <c r="I74" s="30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7"/>
      <c r="AF74" s="7"/>
      <c r="AG74" s="7"/>
      <c r="AH74" s="7"/>
      <c r="AI74" s="7">
        <f>'П.1.1-2020-2024 '!U72</f>
        <v>1.75</v>
      </c>
      <c r="AJ74" s="82">
        <f t="shared" si="4"/>
        <v>1.75</v>
      </c>
    </row>
    <row r="75" spans="1:36" ht="40.5" customHeight="1" x14ac:dyDescent="0.25">
      <c r="A75" s="69" t="s">
        <v>406</v>
      </c>
      <c r="B75" s="9" t="str">
        <f>'П.1.1-2020-2024 '!B73</f>
        <v>Приобретение тренажеров-манекенов для отработки СЛР</v>
      </c>
      <c r="C75" s="8" t="str">
        <f>'П.1.1-2020-2024 '!C73</f>
        <v>O_1.5.5</v>
      </c>
      <c r="D75" s="5"/>
      <c r="E75" s="5"/>
      <c r="F75" s="5"/>
      <c r="G75" s="5"/>
      <c r="H75" s="5"/>
      <c r="I75" s="30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7"/>
      <c r="AF75" s="7"/>
      <c r="AG75" s="7"/>
      <c r="AH75" s="7"/>
      <c r="AI75" s="7">
        <f>'П.1.1-2020-2024 '!U73</f>
        <v>0.92</v>
      </c>
      <c r="AJ75" s="82">
        <f t="shared" si="4"/>
        <v>0.92</v>
      </c>
    </row>
    <row r="76" spans="1:36" ht="66.75" customHeight="1" x14ac:dyDescent="0.25">
      <c r="A76" s="69" t="s">
        <v>447</v>
      </c>
      <c r="B76" s="9" t="str">
        <f>'П.1.1-2020-2024 '!B74</f>
        <v>Приобретение оборудования подвижной спутниковой связи (спутниковый телефон с sim-картой - 2шт)</v>
      </c>
      <c r="C76" s="8" t="str">
        <f>'П.1.1-2020-2024 '!C74</f>
        <v>O_1.5.6</v>
      </c>
      <c r="D76" s="5"/>
      <c r="E76" s="5"/>
      <c r="F76" s="5"/>
      <c r="G76" s="5"/>
      <c r="H76" s="5"/>
      <c r="I76" s="30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7"/>
      <c r="AF76" s="7"/>
      <c r="AG76" s="7"/>
      <c r="AH76" s="7"/>
      <c r="AI76" s="7">
        <f>'П.1.1-2020-2024 '!U74</f>
        <v>0.4</v>
      </c>
      <c r="AJ76" s="82">
        <f>AI76</f>
        <v>0.4</v>
      </c>
    </row>
    <row r="77" spans="1:36" ht="60.75" customHeight="1" x14ac:dyDescent="0.25">
      <c r="A77" s="74" t="s">
        <v>30</v>
      </c>
      <c r="B77" s="31" t="s">
        <v>39</v>
      </c>
      <c r="C77" s="31"/>
      <c r="D77" s="5"/>
      <c r="E77" s="25"/>
      <c r="F77" s="25"/>
      <c r="G77" s="25"/>
      <c r="H77" s="25"/>
      <c r="I77" s="49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 t="str">
        <f t="shared" ref="U77:Z77" si="5">U78</f>
        <v>41,48 МВА
41,7 км</v>
      </c>
      <c r="V77" s="25" t="str">
        <f t="shared" si="5"/>
        <v>18,86 МВА
66,85</v>
      </c>
      <c r="W77" s="25" t="str">
        <f t="shared" si="5"/>
        <v>6,05 МВА
36,65 км</v>
      </c>
      <c r="X77" s="25" t="str">
        <f t="shared" si="5"/>
        <v>15,49 МВА
25,89 км</v>
      </c>
      <c r="Y77" s="25" t="str">
        <f t="shared" si="5"/>
        <v>6,63 МВА
43,24 км</v>
      </c>
      <c r="Z77" s="25" t="str">
        <f t="shared" si="5"/>
        <v>88,51 МВА
 214,33 км</v>
      </c>
      <c r="AA77" s="25"/>
      <c r="AB77" s="25"/>
      <c r="AC77" s="25"/>
      <c r="AD77" s="25"/>
      <c r="AE77" s="25">
        <f t="shared" ref="AE77:AJ77" si="6">AE78</f>
        <v>320.90178850350003</v>
      </c>
      <c r="AF77" s="25">
        <f t="shared" si="6"/>
        <v>243.72642873268404</v>
      </c>
      <c r="AG77" s="25">
        <f t="shared" si="6"/>
        <v>272.26845519317561</v>
      </c>
      <c r="AH77" s="25">
        <f t="shared" si="6"/>
        <v>243.8005187</v>
      </c>
      <c r="AI77" s="25">
        <f t="shared" si="6"/>
        <v>228.06600997999996</v>
      </c>
      <c r="AJ77" s="75">
        <f t="shared" si="6"/>
        <v>1308.7632011093599</v>
      </c>
    </row>
    <row r="78" spans="1:36" ht="62.25" customHeight="1" x14ac:dyDescent="0.25">
      <c r="A78" s="74" t="s">
        <v>40</v>
      </c>
      <c r="B78" s="31" t="s">
        <v>9</v>
      </c>
      <c r="C78" s="31"/>
      <c r="D78" s="5"/>
      <c r="E78" s="5"/>
      <c r="F78" s="5"/>
      <c r="G78" s="5"/>
      <c r="H78" s="5"/>
      <c r="I78" s="30"/>
      <c r="J78" s="5"/>
      <c r="K78" s="5"/>
      <c r="L78" s="5"/>
      <c r="M78" s="5"/>
      <c r="N78" s="5"/>
      <c r="O78" s="5"/>
      <c r="P78" s="25"/>
      <c r="Q78" s="25"/>
      <c r="R78" s="25"/>
      <c r="S78" s="25"/>
      <c r="T78" s="25"/>
      <c r="U78" s="5" t="str">
        <f>'П.1.1-2020-2024 '!K76</f>
        <v>41,48 МВА
41,7 км</v>
      </c>
      <c r="V78" s="5" t="str">
        <f>'П.1.1-2020-2024 '!L76</f>
        <v>18,86 МВА
66,85</v>
      </c>
      <c r="W78" s="5" t="str">
        <f>'П.1.1-2020-2024 '!M76</f>
        <v>6,05 МВА
36,65 км</v>
      </c>
      <c r="X78" s="5" t="str">
        <f>'П.1.1-2020-2024 '!N76</f>
        <v>15,49 МВА
25,89 км</v>
      </c>
      <c r="Y78" s="5" t="str">
        <f>'П.1.1-2020-2024 '!O76</f>
        <v>6,63 МВА
43,24 км</v>
      </c>
      <c r="Z78" s="5" t="str">
        <f>'П.1.1-2020-2024 '!P76</f>
        <v>88,51 МВА
 214,33 км</v>
      </c>
      <c r="AA78" s="25"/>
      <c r="AB78" s="25"/>
      <c r="AC78" s="25"/>
      <c r="AD78" s="25"/>
      <c r="AE78" s="25">
        <f>SUM(AE79:AE150)</f>
        <v>320.90178850350003</v>
      </c>
      <c r="AF78" s="25">
        <f>SUM(AF79:AF150)</f>
        <v>243.72642873268404</v>
      </c>
      <c r="AG78" s="25">
        <f>SUM(AG79:AG150)</f>
        <v>272.26845519317561</v>
      </c>
      <c r="AH78" s="25">
        <f>AH79+AH82+AH83+AH94+AH99+AH102+AH115+AH120+AH124+AH135+AH137+AH138+AH145+AH146</f>
        <v>243.8005187</v>
      </c>
      <c r="AI78" s="25">
        <f>AI79+AI82+AI83+AI94+AI99+AI102+AI115+AI120+AI124+AI135+AI137+AI138+AI146+AI149</f>
        <v>228.06600997999996</v>
      </c>
      <c r="AJ78" s="75">
        <f>SUM(AJ79:AJ150)</f>
        <v>1308.7632011093599</v>
      </c>
    </row>
    <row r="79" spans="1:36" ht="67.5" customHeight="1" x14ac:dyDescent="0.25">
      <c r="A79" s="69" t="s">
        <v>41</v>
      </c>
      <c r="B79" s="9" t="s">
        <v>104</v>
      </c>
      <c r="C79" s="8" t="str">
        <f>'П.1.1-2020-2024 '!C77</f>
        <v>J_2.1.1</v>
      </c>
      <c r="D79" s="5"/>
      <c r="E79" s="5"/>
      <c r="F79" s="5"/>
      <c r="G79" s="5"/>
      <c r="H79" s="5"/>
      <c r="I79" s="30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8"/>
      <c r="V79" s="8"/>
      <c r="W79" s="8"/>
      <c r="X79" s="8"/>
      <c r="Y79" s="8"/>
      <c r="Z79" s="8"/>
      <c r="AA79" s="5"/>
      <c r="AB79" s="5"/>
      <c r="AC79" s="5"/>
      <c r="AD79" s="5"/>
      <c r="AE79" s="7">
        <f>'П.1.1-2020-2024 '!Q77</f>
        <v>10</v>
      </c>
      <c r="AF79" s="7">
        <f>'П.1.1-2020-2024 '!R77</f>
        <v>10.440000000000001</v>
      </c>
      <c r="AG79" s="7">
        <f>'П.1.1-2020-2024 '!S77</f>
        <v>10.899360000000001</v>
      </c>
      <c r="AH79" s="7">
        <f>'П.1.1-2020-2024 '!T77</f>
        <v>25.71834848</v>
      </c>
      <c r="AI79" s="7">
        <f>'П.1.1-2020-2024 '!U77</f>
        <v>21.26823516</v>
      </c>
      <c r="AJ79" s="70">
        <f>SUM(AE79:AI79)</f>
        <v>78.325943640000006</v>
      </c>
    </row>
    <row r="80" spans="1:36" s="4" customFormat="1" ht="60" customHeight="1" x14ac:dyDescent="0.25">
      <c r="A80" s="69" t="s">
        <v>43</v>
      </c>
      <c r="B80" s="9" t="s">
        <v>42</v>
      </c>
      <c r="C80" s="8" t="str">
        <f>'П.1.1-2020-2024 '!C78</f>
        <v>Е_2.1.2</v>
      </c>
      <c r="D80" s="5"/>
      <c r="E80" s="5"/>
      <c r="F80" s="5"/>
      <c r="G80" s="5"/>
      <c r="H80" s="5"/>
      <c r="I80" s="30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8" t="str">
        <f>'П.1.1-2020-2024 '!K78</f>
        <v>32 МВА
 2-х цепная ВЛ-35 кВ по 3,2 км</v>
      </c>
      <c r="V80" s="8"/>
      <c r="W80" s="8"/>
      <c r="X80" s="8"/>
      <c r="Y80" s="8"/>
      <c r="Z80" s="8" t="str">
        <f>'П.1.1-2020-2024 '!P78</f>
        <v>32 МВА
 2-х цепная ВЛ-35 кВ по 3,2 км</v>
      </c>
      <c r="AA80" s="5"/>
      <c r="AB80" s="5"/>
      <c r="AC80" s="5"/>
      <c r="AD80" s="5"/>
      <c r="AE80" s="7">
        <f>'П.1.1-2020-2024 '!Q78</f>
        <v>134.5005745</v>
      </c>
      <c r="AF80" s="7"/>
      <c r="AG80" s="7"/>
      <c r="AH80" s="7"/>
      <c r="AI80" s="7"/>
      <c r="AJ80" s="70">
        <f>SUM(AE80:AI80)</f>
        <v>134.5005745</v>
      </c>
    </row>
    <row r="81" spans="1:36" s="4" customFormat="1" ht="80.25" customHeight="1" x14ac:dyDescent="0.25">
      <c r="A81" s="69" t="s">
        <v>105</v>
      </c>
      <c r="B81" s="9" t="s">
        <v>48</v>
      </c>
      <c r="C81" s="8" t="str">
        <f>'П.1.1-2020-2024 '!C79</f>
        <v>J_2.1.3</v>
      </c>
      <c r="D81" s="5"/>
      <c r="E81" s="5"/>
      <c r="F81" s="5"/>
      <c r="G81" s="5"/>
      <c r="H81" s="5"/>
      <c r="I81" s="30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8" t="str">
        <f>'П.1.1-2020-2024 '!K79</f>
        <v xml:space="preserve">2,4 км </v>
      </c>
      <c r="V81" s="8" t="str">
        <f>'П.1.1-2020-2024 '!L79</f>
        <v>4,75 км</v>
      </c>
      <c r="W81" s="8"/>
      <c r="X81" s="8"/>
      <c r="Y81" s="8"/>
      <c r="Z81" s="8" t="str">
        <f>'П.1.1-2020-2024 '!P79</f>
        <v>7,15 км</v>
      </c>
      <c r="AA81" s="5"/>
      <c r="AB81" s="5"/>
      <c r="AC81" s="5"/>
      <c r="AD81" s="5"/>
      <c r="AE81" s="7">
        <f>'П.1.1-2020-2024 '!Q79</f>
        <v>14.365922106000003</v>
      </c>
      <c r="AF81" s="7">
        <f>'П.1.1-2020-2024 '!R79</f>
        <v>30.185910000000003</v>
      </c>
      <c r="AG81" s="7"/>
      <c r="AH81" s="7"/>
      <c r="AI81" s="7"/>
      <c r="AJ81" s="70">
        <f>SUM(AE81:AI81)</f>
        <v>44.551832106000006</v>
      </c>
    </row>
    <row r="82" spans="1:36" s="4" customFormat="1" ht="65.25" customHeight="1" x14ac:dyDescent="0.25">
      <c r="A82" s="69" t="s">
        <v>44</v>
      </c>
      <c r="B82" s="9" t="s">
        <v>234</v>
      </c>
      <c r="C82" s="8" t="str">
        <f>'П.1.1-2020-2024 '!C80</f>
        <v>М_2.1.4</v>
      </c>
      <c r="D82" s="5"/>
      <c r="E82" s="5"/>
      <c r="F82" s="5"/>
      <c r="G82" s="5"/>
      <c r="H82" s="5"/>
      <c r="I82" s="30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8"/>
      <c r="V82" s="8"/>
      <c r="W82" s="8" t="str">
        <f>'П.1.1-2020-2024 '!M80</f>
        <v>7,3 км</v>
      </c>
      <c r="X82" s="8" t="str">
        <f>'П.1.1-2020-2024 '!N80</f>
        <v>6,5км</v>
      </c>
      <c r="Y82" s="8" t="str">
        <f>'П.1.1-2020-2024 '!O80</f>
        <v>6,5 км</v>
      </c>
      <c r="Z82" s="8" t="str">
        <f>'П.1.1-2020-2024 '!P80</f>
        <v>20,3 км</v>
      </c>
      <c r="AA82" s="5"/>
      <c r="AB82" s="5"/>
      <c r="AC82" s="5"/>
      <c r="AD82" s="5"/>
      <c r="AE82" s="7"/>
      <c r="AF82" s="7"/>
      <c r="AG82" s="7">
        <f>'П.1.1-2020-2024 '!S80</f>
        <v>30.043735999999999</v>
      </c>
      <c r="AH82" s="7">
        <f>'П.1.1-2020-2024 '!T80</f>
        <v>33.099156000000001</v>
      </c>
      <c r="AI82" s="7">
        <f>'П.1.1-2020-2024 '!U80</f>
        <v>31.198000239999999</v>
      </c>
      <c r="AJ82" s="70">
        <f>SUM(AE82:AI82)</f>
        <v>94.340892240000002</v>
      </c>
    </row>
    <row r="83" spans="1:36" s="4" customFormat="1" ht="102" customHeight="1" x14ac:dyDescent="0.25">
      <c r="A83" s="69" t="s">
        <v>45</v>
      </c>
      <c r="B83" s="9" t="str">
        <f>'П.1.1-2020-2024 '!B81</f>
        <v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v>
      </c>
      <c r="C83" s="8" t="str">
        <f>'П.1.1-2020-2024 '!C81</f>
        <v>J_2.1.5</v>
      </c>
      <c r="D83" s="5"/>
      <c r="E83" s="5"/>
      <c r="F83" s="5"/>
      <c r="G83" s="5"/>
      <c r="H83" s="5"/>
      <c r="I83" s="30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8" t="str">
        <f>'П.1.1-2020-2024 '!K81</f>
        <v>0,4 МВА
0,8 км</v>
      </c>
      <c r="V83" s="8" t="str">
        <f>'П.1.1-2020-2024 '!L81</f>
        <v>12,8 км</v>
      </c>
      <c r="W83" s="8" t="str">
        <f>'П.1.1-2020-2024 '!M81</f>
        <v>2,77 МВА
4,9 км
РП 10кВ</v>
      </c>
      <c r="X83" s="8" t="str">
        <f>'П.1.1-2020-2024 '!N81</f>
        <v>2,16 МВА 
4,05 км</v>
      </c>
      <c r="Y83" s="8" t="str">
        <f>'П.1.1-2020-2024 '!O81</f>
        <v>2,01 МВА
10,83 км</v>
      </c>
      <c r="Z83" s="8" t="str">
        <f>'П.1.1-2020-2024 '!P81</f>
        <v>7,34 МВА
33,38 км 
РП-10кВ</v>
      </c>
      <c r="AA83" s="5"/>
      <c r="AB83" s="5"/>
      <c r="AC83" s="5"/>
      <c r="AD83" s="5"/>
      <c r="AE83" s="7">
        <f>'П.1.1-2020-2024 '!Q81</f>
        <v>13.2268416</v>
      </c>
      <c r="AF83" s="7">
        <f>'П.1.1-2020-2024 '!R81</f>
        <v>29.201591999999998</v>
      </c>
      <c r="AG83" s="7">
        <f>'П.1.1-2020-2024 '!S81</f>
        <v>34.632021999999999</v>
      </c>
      <c r="AH83" s="7">
        <f>'П.1.1-2020-2024 '!T81</f>
        <v>25.902362599999996</v>
      </c>
      <c r="AI83" s="7">
        <f>'П.1.1-2020-2024 '!U81</f>
        <v>58.292515510000001</v>
      </c>
      <c r="AJ83" s="70">
        <f>SUM(AE83:AI83)</f>
        <v>161.25533371</v>
      </c>
    </row>
    <row r="84" spans="1:36" s="64" customFormat="1" ht="75" hidden="1" outlineLevel="1" x14ac:dyDescent="0.25">
      <c r="A84" s="73"/>
      <c r="B84" s="60" t="str">
        <f>'П.1.1-2020-2024 '!B82</f>
        <v>Строительство новой КТПН №301 напряжением 6/0.4кВ. Иркутская область, город Ангарск, ж/к Европейский, ул.Луговая</v>
      </c>
      <c r="C84" s="50"/>
      <c r="D84" s="51"/>
      <c r="E84" s="51"/>
      <c r="F84" s="51"/>
      <c r="G84" s="51"/>
      <c r="H84" s="51"/>
      <c r="I84" s="6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0"/>
      <c r="V84" s="50"/>
      <c r="W84" s="50"/>
      <c r="X84" s="50" t="str">
        <f>'П.1.1-2020-2024 '!N82</f>
        <v>1,26 МВА</v>
      </c>
      <c r="Y84" s="50"/>
      <c r="Z84" s="50"/>
      <c r="AA84" s="51"/>
      <c r="AB84" s="51"/>
      <c r="AC84" s="51"/>
      <c r="AD84" s="51"/>
      <c r="AE84" s="53"/>
      <c r="AF84" s="53"/>
      <c r="AG84" s="53"/>
      <c r="AH84" s="53">
        <f>'П.1.1-2020-2024 '!T82</f>
        <v>4.1961626800000005</v>
      </c>
      <c r="AI84" s="53"/>
      <c r="AJ84" s="71"/>
    </row>
    <row r="85" spans="1:36" s="64" customFormat="1" ht="75" hidden="1" outlineLevel="1" x14ac:dyDescent="0.25">
      <c r="A85" s="73"/>
      <c r="B85" s="60" t="str">
        <f>'П.1.1-2020-2024 '!B83</f>
        <v>Строительство ВЛ-10кВ и новой СКТП напряжением 10/0.4кВ. Иркутская область, Ангарский городской округ, п. Мегет, ул.Чехова</v>
      </c>
      <c r="C85" s="50"/>
      <c r="D85" s="51"/>
      <c r="E85" s="51"/>
      <c r="F85" s="51"/>
      <c r="G85" s="51"/>
      <c r="H85" s="51"/>
      <c r="I85" s="6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0"/>
      <c r="V85" s="50"/>
      <c r="W85" s="50"/>
      <c r="X85" s="50" t="str">
        <f>'П.1.1-2020-2024 '!N83</f>
        <v>0,1 МВА 
0,2 км</v>
      </c>
      <c r="Y85" s="50"/>
      <c r="Z85" s="50"/>
      <c r="AA85" s="51"/>
      <c r="AB85" s="51"/>
      <c r="AC85" s="51"/>
      <c r="AD85" s="51"/>
      <c r="AE85" s="53"/>
      <c r="AF85" s="53"/>
      <c r="AG85" s="53"/>
      <c r="AH85" s="53">
        <f>'П.1.1-2020-2024 '!T83</f>
        <v>0.85394700000000001</v>
      </c>
      <c r="AI85" s="53"/>
      <c r="AJ85" s="71"/>
    </row>
    <row r="86" spans="1:36" s="64" customFormat="1" ht="93.75" hidden="1" outlineLevel="1" x14ac:dyDescent="0.25">
      <c r="A86" s="73"/>
      <c r="B86" s="60" t="str">
        <f>'П.1.1-2020-2024 '!B84</f>
        <v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v>
      </c>
      <c r="C86" s="50"/>
      <c r="D86" s="51"/>
      <c r="E86" s="51"/>
      <c r="F86" s="51"/>
      <c r="G86" s="51"/>
      <c r="H86" s="51"/>
      <c r="I86" s="6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0"/>
      <c r="V86" s="50"/>
      <c r="W86" s="50"/>
      <c r="X86" s="50" t="str">
        <f>'П.1.1-2020-2024 '!N84</f>
        <v>2,6 км</v>
      </c>
      <c r="Y86" s="50"/>
      <c r="Z86" s="50"/>
      <c r="AA86" s="51"/>
      <c r="AB86" s="51"/>
      <c r="AC86" s="51"/>
      <c r="AD86" s="51"/>
      <c r="AE86" s="53"/>
      <c r="AF86" s="53"/>
      <c r="AG86" s="53"/>
      <c r="AH86" s="53">
        <f>'П.1.1-2020-2024 '!T84</f>
        <v>12.802341</v>
      </c>
      <c r="AI86" s="53"/>
      <c r="AJ86" s="71"/>
    </row>
    <row r="87" spans="1:36" s="64" customFormat="1" ht="93.75" hidden="1" outlineLevel="1" x14ac:dyDescent="0.25">
      <c r="A87" s="73"/>
      <c r="B87" s="60" t="str">
        <f>'П.1.1-2020-2024 '!B85</f>
        <v>*Строительство ВЛ-6кВ №82-80 с установкой новой КТПН напряжением 6/0.4кВ и строительством ВЛИ-0.4кВ. Иркутская область, город Иркутск, ул.Курганская, ул.Мегетская</v>
      </c>
      <c r="C87" s="50"/>
      <c r="D87" s="51"/>
      <c r="E87" s="51"/>
      <c r="F87" s="51"/>
      <c r="G87" s="51"/>
      <c r="H87" s="51"/>
      <c r="I87" s="6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0"/>
      <c r="V87" s="50"/>
      <c r="W87" s="50"/>
      <c r="X87" s="50" t="str">
        <f>'П.1.1-2020-2024 '!N85</f>
        <v>0,4 МВА  
0,35 км</v>
      </c>
      <c r="Y87" s="50"/>
      <c r="Z87" s="50"/>
      <c r="AA87" s="51"/>
      <c r="AB87" s="51"/>
      <c r="AC87" s="51"/>
      <c r="AD87" s="51"/>
      <c r="AE87" s="53"/>
      <c r="AF87" s="53"/>
      <c r="AG87" s="53"/>
      <c r="AH87" s="53">
        <f>'П.1.1-2020-2024 '!T85</f>
        <v>3.0149400800000001</v>
      </c>
      <c r="AI87" s="53"/>
      <c r="AJ87" s="71"/>
    </row>
    <row r="88" spans="1:36" s="64" customFormat="1" ht="93.75" hidden="1" outlineLevel="1" x14ac:dyDescent="0.25">
      <c r="A88" s="73"/>
      <c r="B88" s="60" t="str">
        <f>'П.1.1-2020-2024 '!B86</f>
        <v>*Строительство ВЛ-6кВ от ТП №93, с установкой новой КТПН напряжением 6/0.4кВ и строительством ВЛИ-0.4кВ. Иркутская область, город Иркутск, пер. 3-й Заводской</v>
      </c>
      <c r="C88" s="50"/>
      <c r="D88" s="51"/>
      <c r="E88" s="51"/>
      <c r="F88" s="51"/>
      <c r="G88" s="51"/>
      <c r="H88" s="51"/>
      <c r="I88" s="6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0"/>
      <c r="V88" s="50"/>
      <c r="W88" s="50"/>
      <c r="X88" s="50" t="str">
        <f>'П.1.1-2020-2024 '!N86</f>
        <v>0,4 МВА  
0,63 км</v>
      </c>
      <c r="Y88" s="50"/>
      <c r="Z88" s="50"/>
      <c r="AA88" s="51"/>
      <c r="AB88" s="51"/>
      <c r="AC88" s="51"/>
      <c r="AD88" s="51"/>
      <c r="AE88" s="53"/>
      <c r="AF88" s="53"/>
      <c r="AG88" s="53"/>
      <c r="AH88" s="53">
        <f>'П.1.1-2020-2024 '!T86</f>
        <v>4.0803621400000001</v>
      </c>
      <c r="AI88" s="53"/>
      <c r="AJ88" s="71"/>
    </row>
    <row r="89" spans="1:36" s="64" customFormat="1" ht="129" hidden="1" customHeight="1" outlineLevel="1" x14ac:dyDescent="0.25">
      <c r="A89" s="73"/>
      <c r="B89" s="60" t="str">
        <f>'П.1.1-2020-2024 '!B87</f>
        <v>Строительство электрических сетей напряжением 6-0.4 кВ в городе Иркутске, Ангарском городском округе, Иркутском и Ангарском районах: ЛЭП-6кВ от ТП №203 до ТП-708 п. Мегет, ул. Ленина, ул.Садовая.</v>
      </c>
      <c r="C89" s="50"/>
      <c r="D89" s="51"/>
      <c r="E89" s="51"/>
      <c r="F89" s="51"/>
      <c r="G89" s="51"/>
      <c r="H89" s="51"/>
      <c r="I89" s="6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0"/>
      <c r="V89" s="50"/>
      <c r="W89" s="50"/>
      <c r="X89" s="50" t="str">
        <f>'П.1.1-2020-2024 '!N87</f>
        <v>0,27 км</v>
      </c>
      <c r="Y89" s="50"/>
      <c r="Z89" s="50"/>
      <c r="AA89" s="51"/>
      <c r="AB89" s="51"/>
      <c r="AC89" s="51"/>
      <c r="AD89" s="51"/>
      <c r="AE89" s="53"/>
      <c r="AF89" s="53"/>
      <c r="AG89" s="53"/>
      <c r="AH89" s="53">
        <f>'П.1.1-2020-2024 '!T87</f>
        <v>0.95460970000000001</v>
      </c>
      <c r="AI89" s="53"/>
      <c r="AJ89" s="71"/>
    </row>
    <row r="90" spans="1:36" s="64" customFormat="1" ht="192.75" customHeight="1" collapsed="1" x14ac:dyDescent="0.25">
      <c r="A90" s="73"/>
      <c r="B90" s="60" t="str">
        <f>'П.1.1-2020-2024 '!B88</f>
        <v>J_2.1.5-1/2024 Строительство электрических сетей 0.4-6кВ со строительством ВЛ-6кВ (0,317 км), установкой новых КТПН 6/0.4кВ (0,63 МВА - 2шт) и ВЛИ-0.4кВ (0,08км) от новой КТПН, ЛЭП-0.4кВ (0,888км) от ТП-301 до РП-1,2,3. Иркутская область, г.Ангарск, ул.1-я Хрустальная, ул.Тихая, 6-я Европейская, ул.2-я Европейская, ул.Луговая, пер.Уютный</v>
      </c>
      <c r="C90" s="50"/>
      <c r="D90" s="51"/>
      <c r="E90" s="51"/>
      <c r="F90" s="51"/>
      <c r="G90" s="51"/>
      <c r="H90" s="51"/>
      <c r="I90" s="6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0"/>
      <c r="V90" s="50"/>
      <c r="W90" s="50"/>
      <c r="X90" s="50"/>
      <c r="Y90" s="50" t="str">
        <f>'П.1.1-2020-2024 '!O88</f>
        <v>1,26 МВА 
1,28 км</v>
      </c>
      <c r="Z90" s="50"/>
      <c r="AA90" s="51"/>
      <c r="AB90" s="51"/>
      <c r="AC90" s="51"/>
      <c r="AD90" s="51"/>
      <c r="AE90" s="53"/>
      <c r="AF90" s="53"/>
      <c r="AG90" s="53"/>
      <c r="AH90" s="53"/>
      <c r="AI90" s="53">
        <f>'П.1.1-2020-2024 '!U88</f>
        <v>11.941663180000001</v>
      </c>
      <c r="AJ90" s="71"/>
    </row>
    <row r="91" spans="1:36" s="64" customFormat="1" ht="129" customHeight="1" x14ac:dyDescent="0.25">
      <c r="A91" s="73"/>
      <c r="B91" s="60" t="str">
        <f>'П.1.1-2020-2024 '!B89</f>
        <v>J_2.1.5-2/2024 Строительство ВЛ-10кВ (0,664км) с установкой новых СКТП (0,25 МВА - 2шт). Иркутская область, АГО, п.Мегет, ул.Долгожданная, пер.Совхозный, ул.Железнодорожная</v>
      </c>
      <c r="C91" s="50"/>
      <c r="D91" s="51"/>
      <c r="E91" s="51"/>
      <c r="F91" s="51"/>
      <c r="G91" s="51"/>
      <c r="H91" s="51"/>
      <c r="I91" s="6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0"/>
      <c r="V91" s="50"/>
      <c r="W91" s="50"/>
      <c r="X91" s="50"/>
      <c r="Y91" s="50" t="str">
        <f>'П.1.1-2020-2024 '!O89</f>
        <v>0,5 МВА
0,66км</v>
      </c>
      <c r="Z91" s="50"/>
      <c r="AA91" s="51"/>
      <c r="AB91" s="51"/>
      <c r="AC91" s="51"/>
      <c r="AD91" s="51"/>
      <c r="AE91" s="53"/>
      <c r="AF91" s="53"/>
      <c r="AG91" s="53"/>
      <c r="AH91" s="53"/>
      <c r="AI91" s="53">
        <f>'П.1.1-2020-2024 '!U89</f>
        <v>5.8985810500000007</v>
      </c>
      <c r="AJ91" s="71"/>
    </row>
    <row r="92" spans="1:36" s="64" customFormat="1" ht="155.25" customHeight="1" x14ac:dyDescent="0.25">
      <c r="A92" s="73"/>
      <c r="B92" s="60" t="str">
        <f>'П.1.1-2020-2024 '!B90</f>
        <v>J_2.1.5-3/2024 Строительство ВЛ-6кВ (0,03 км) с установкой новой КТПН (0,25 МВА) по пер.Октябрьский, строительство ЛЭП-6кВ (7,14 км) в Ленинском районе по ул.Курганская. Иркутская область, г.Иркутск, пер.Октябрьский, ул. Курганская</v>
      </c>
      <c r="C92" s="50"/>
      <c r="D92" s="51"/>
      <c r="E92" s="51"/>
      <c r="F92" s="51"/>
      <c r="G92" s="51"/>
      <c r="H92" s="51"/>
      <c r="I92" s="6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0"/>
      <c r="V92" s="50"/>
      <c r="W92" s="50"/>
      <c r="X92" s="50"/>
      <c r="Y92" s="50" t="str">
        <f>'П.1.1-2020-2024 '!O90</f>
        <v>0,25 МВА
7,17 км</v>
      </c>
      <c r="Z92" s="50"/>
      <c r="AA92" s="51"/>
      <c r="AB92" s="51"/>
      <c r="AC92" s="51"/>
      <c r="AD92" s="51"/>
      <c r="AE92" s="53"/>
      <c r="AF92" s="53"/>
      <c r="AG92" s="53"/>
      <c r="AH92" s="53"/>
      <c r="AI92" s="53">
        <f>'П.1.1-2020-2024 '!U90</f>
        <v>28.119484280000002</v>
      </c>
      <c r="AJ92" s="71"/>
    </row>
    <row r="93" spans="1:36" s="64" customFormat="1" ht="164.25" customHeight="1" x14ac:dyDescent="0.25">
      <c r="A93" s="73"/>
      <c r="B93" s="60" t="str">
        <f>'П.1.1-2020-2024 '!B91</f>
        <v>J_2.1.5-4/2024 Строительство электрических сетей напряжением 6 кВ со строительством новых участков ЛЭП-6 кВ (кл-6кВ - 2*0,083км, вл-6кВ 0,776км в 2 цепи)  от ПС "Боково" до земельного участка 118 по ул.Гравийная. Иркутская область, г. Иркутск, Ленинский район, пер. Октябрьский, пр. Моторный</v>
      </c>
      <c r="C93" s="50"/>
      <c r="D93" s="51"/>
      <c r="E93" s="51"/>
      <c r="F93" s="51"/>
      <c r="G93" s="51"/>
      <c r="H93" s="51"/>
      <c r="I93" s="6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0"/>
      <c r="V93" s="50"/>
      <c r="W93" s="50"/>
      <c r="X93" s="50"/>
      <c r="Y93" s="50" t="str">
        <f>'П.1.1-2020-2024 '!O91</f>
        <v>1,718 км</v>
      </c>
      <c r="Z93" s="50"/>
      <c r="AA93" s="51"/>
      <c r="AB93" s="51"/>
      <c r="AC93" s="51"/>
      <c r="AD93" s="51"/>
      <c r="AE93" s="53"/>
      <c r="AF93" s="53"/>
      <c r="AG93" s="53"/>
      <c r="AH93" s="53"/>
      <c r="AI93" s="53">
        <f>'П.1.1-2020-2024 '!U91</f>
        <v>12.332787</v>
      </c>
      <c r="AJ93" s="71"/>
    </row>
    <row r="94" spans="1:36" s="1" customFormat="1" ht="60" customHeight="1" x14ac:dyDescent="0.25">
      <c r="A94" s="69" t="s">
        <v>46</v>
      </c>
      <c r="B94" s="9" t="str">
        <f>'П.1.1-2020-2024 '!B92</f>
        <v>Строительство электрических сетей напряжением 10(6)-0,4кВ в городе Усть-Илимске, в т.ч.:</v>
      </c>
      <c r="C94" s="8" t="str">
        <f>'П.1.1-2020-2024 '!C92</f>
        <v>J_2.1.7</v>
      </c>
      <c r="D94" s="5"/>
      <c r="E94" s="5"/>
      <c r="F94" s="5"/>
      <c r="G94" s="5"/>
      <c r="H94" s="5"/>
      <c r="I94" s="30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8" t="str">
        <f>'П.1.1-2020-2024 '!K92</f>
        <v>0,4 МВА
1,1 км</v>
      </c>
      <c r="V94" s="8" t="str">
        <f>'П.1.1-2020-2024 '!L92</f>
        <v>2,29 МВА
0,5км</v>
      </c>
      <c r="W94" s="8" t="str">
        <f>'П.1.1-2020-2024 '!M92</f>
        <v>2,3 км</v>
      </c>
      <c r="X94" s="8" t="str">
        <f>'П.1.1-2020-2024 '!N92</f>
        <v>2,25 МВА 
1,03 км</v>
      </c>
      <c r="Y94" s="8" t="str">
        <f>'П.1.1-2020-2024 '!O92</f>
        <v>1,26 МВА
0,77 км</v>
      </c>
      <c r="Z94" s="8" t="str">
        <f>'П.1.1-2020-2024 '!P92</f>
        <v>6,2 МВА
5,7 км</v>
      </c>
      <c r="AA94" s="5"/>
      <c r="AB94" s="5"/>
      <c r="AC94" s="5"/>
      <c r="AD94" s="5"/>
      <c r="AE94" s="7">
        <f>'П.1.1-2020-2024 '!Q92</f>
        <v>4.104969500000001</v>
      </c>
      <c r="AF94" s="7">
        <f>'П.1.1-2020-2024 '!R92</f>
        <v>3.9834404981000011</v>
      </c>
      <c r="AG94" s="7">
        <f>'П.1.1-2020-2024 '!S92</f>
        <v>7.6366310000000013</v>
      </c>
      <c r="AH94" s="7">
        <f>'П.1.1-2020-2024 '!T92</f>
        <v>10.75205792</v>
      </c>
      <c r="AI94" s="7">
        <f>'П.1.1-2020-2024 '!U92</f>
        <v>4.5999999999999996</v>
      </c>
      <c r="AJ94" s="70">
        <f>SUM(AE94:AI94)</f>
        <v>31.077098918100006</v>
      </c>
    </row>
    <row r="95" spans="1:36" s="1" customFormat="1" ht="106.5" customHeight="1" x14ac:dyDescent="0.25">
      <c r="A95" s="69"/>
      <c r="B95" s="60" t="str">
        <f>'П.1.1-2020-2024 '!B93</f>
        <v>J_2.1.7-1/2024 Строительство трансформаторной подстанции напряжением 6/0,4кВ №317 (1,26 МВА). Иркутская область, г. Усть-Илимск, в р-не ст. Правобережная.</v>
      </c>
      <c r="C95" s="8"/>
      <c r="D95" s="5"/>
      <c r="E95" s="5"/>
      <c r="F95" s="5"/>
      <c r="G95" s="5"/>
      <c r="H95" s="5"/>
      <c r="I95" s="30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8"/>
      <c r="V95" s="8"/>
      <c r="W95" s="8"/>
      <c r="X95" s="8"/>
      <c r="Y95" s="50" t="str">
        <f>'П.1.1-2020-2024 '!O93</f>
        <v>1,26 МВА</v>
      </c>
      <c r="Z95" s="8"/>
      <c r="AA95" s="5"/>
      <c r="AB95" s="5"/>
      <c r="AC95" s="5"/>
      <c r="AD95" s="5"/>
      <c r="AE95" s="7"/>
      <c r="AF95" s="7"/>
      <c r="AG95" s="7"/>
      <c r="AH95" s="7"/>
      <c r="AI95" s="53">
        <f>'П.1.1-2020-2024 '!U93</f>
        <v>2.2042689999999996</v>
      </c>
      <c r="AJ95" s="70"/>
    </row>
    <row r="96" spans="1:36" s="62" customFormat="1" ht="91.5" customHeight="1" x14ac:dyDescent="0.25">
      <c r="A96" s="73"/>
      <c r="B96" s="60" t="str">
        <f>'П.1.1-2020-2024 '!B94</f>
        <v>Строительство участков ВЛИ-0.4кВ (1,07км) от ТП 10/0.4кВ №66. Иркутская область, Усть-Илимский район, р.п. Железнодорожный</v>
      </c>
      <c r="C96" s="50"/>
      <c r="D96" s="51"/>
      <c r="E96" s="51"/>
      <c r="F96" s="51"/>
      <c r="G96" s="51"/>
      <c r="H96" s="51"/>
      <c r="I96" s="6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0"/>
      <c r="V96" s="50"/>
      <c r="W96" s="50"/>
      <c r="X96" s="50" t="str">
        <f>'П.1.1-2020-2024 '!N94</f>
        <v>0,3 км</v>
      </c>
      <c r="Y96" s="50" t="str">
        <f>'П.1.1-2020-2024 '!O94</f>
        <v>0,77 км</v>
      </c>
      <c r="Z96" s="50"/>
      <c r="AA96" s="51"/>
      <c r="AB96" s="51"/>
      <c r="AC96" s="51"/>
      <c r="AD96" s="51"/>
      <c r="AE96" s="53"/>
      <c r="AF96" s="53"/>
      <c r="AG96" s="53"/>
      <c r="AH96" s="53">
        <f>'П.1.1-2020-2024 '!T94</f>
        <v>1.8653570000000002</v>
      </c>
      <c r="AI96" s="53">
        <f>'П.1.1-2020-2024 '!U94</f>
        <v>2.3958080000000002</v>
      </c>
      <c r="AJ96" s="71"/>
    </row>
    <row r="97" spans="1:36" s="62" customFormat="1" ht="99.75" hidden="1" customHeight="1" outlineLevel="1" x14ac:dyDescent="0.25">
      <c r="A97" s="73"/>
      <c r="B97" s="60" t="str">
        <f>'П.1.1-2020-2024 '!B95</f>
        <v>Строительство нового кабельного участка от ПС "Строительная" до оп.1 ВЛ-6кВ №207. Иркутская область, город Усть-Илимск, промплощадка УИ ЛПК</v>
      </c>
      <c r="C97" s="50"/>
      <c r="D97" s="51"/>
      <c r="E97" s="51"/>
      <c r="F97" s="51"/>
      <c r="G97" s="51"/>
      <c r="H97" s="51"/>
      <c r="I97" s="6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0"/>
      <c r="V97" s="50"/>
      <c r="W97" s="50"/>
      <c r="X97" s="50" t="str">
        <f>'П.1.1-2020-2024 '!N95</f>
        <v>0,59 км</v>
      </c>
      <c r="Y97" s="50"/>
      <c r="Z97" s="50"/>
      <c r="AA97" s="51"/>
      <c r="AB97" s="51"/>
      <c r="AC97" s="51"/>
      <c r="AD97" s="51"/>
      <c r="AE97" s="53"/>
      <c r="AF97" s="53"/>
      <c r="AG97" s="53"/>
      <c r="AH97" s="53">
        <f>'П.1.1-2020-2024 '!T95</f>
        <v>1.6134463999999999</v>
      </c>
      <c r="AI97" s="53"/>
      <c r="AJ97" s="71"/>
    </row>
    <row r="98" spans="1:36" s="62" customFormat="1" ht="132" hidden="1" customHeight="1" outlineLevel="1" x14ac:dyDescent="0.25">
      <c r="A98" s="73"/>
      <c r="B98" s="60" t="str">
        <f>'П.1.1-2020-2024 '!B96</f>
        <v>Строительство электрических сетей напряжением 6-0.4 кВ в городе Усть-Илимске и Усть-Илимском районе: с установкой новых трансформаторных подстанций №№ 530, 554, 361 промплощадка УИ ЛПК, правобережная часть города.</v>
      </c>
      <c r="C98" s="50"/>
      <c r="D98" s="51"/>
      <c r="E98" s="51"/>
      <c r="F98" s="51"/>
      <c r="G98" s="51"/>
      <c r="H98" s="51"/>
      <c r="I98" s="6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0"/>
      <c r="V98" s="50"/>
      <c r="W98" s="50"/>
      <c r="X98" s="50" t="str">
        <f>'П.1.1-2020-2024 '!N96</f>
        <v>2,25 МВА 
0,14 км</v>
      </c>
      <c r="Y98" s="50"/>
      <c r="Z98" s="50"/>
      <c r="AA98" s="51"/>
      <c r="AB98" s="51"/>
      <c r="AC98" s="51"/>
      <c r="AD98" s="51"/>
      <c r="AE98" s="53"/>
      <c r="AF98" s="53"/>
      <c r="AG98" s="53"/>
      <c r="AH98" s="53">
        <f>'П.1.1-2020-2024 '!T96</f>
        <v>7.2732545200000001</v>
      </c>
      <c r="AI98" s="53"/>
      <c r="AJ98" s="71"/>
    </row>
    <row r="99" spans="1:36" s="1" customFormat="1" ht="61.5" customHeight="1" collapsed="1" x14ac:dyDescent="0.25">
      <c r="A99" s="69" t="s">
        <v>47</v>
      </c>
      <c r="B99" s="9" t="str">
        <f>'П.1.1-2020-2024 '!B97</f>
        <v>Строительство электрических сетей в жилом районе Порожский, городе Братске, в т.ч.:</v>
      </c>
      <c r="C99" s="8" t="str">
        <f>'П.1.1-2020-2024 '!C97</f>
        <v>J_2.1.8</v>
      </c>
      <c r="D99" s="5"/>
      <c r="E99" s="5"/>
      <c r="F99" s="5"/>
      <c r="G99" s="5"/>
      <c r="H99" s="5"/>
      <c r="I99" s="30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8" t="str">
        <f>'П.1.1-2020-2024 '!K97</f>
        <v>1,26 МВА
3,4 км</v>
      </c>
      <c r="V99" s="8" t="str">
        <f>'П.1.1-2020-2024 '!L97</f>
        <v>2,06 МВА
3,4 км</v>
      </c>
      <c r="W99" s="8" t="str">
        <f>'П.1.1-2020-2024 '!M97</f>
        <v>1,8 км</v>
      </c>
      <c r="X99" s="8" t="str">
        <f>'П.1.1-2020-2024 '!N97</f>
        <v>0,75 км</v>
      </c>
      <c r="Y99" s="8" t="str">
        <f>'П.1.1-2020-2024 '!O97</f>
        <v>0,63 МВА
1,5 км</v>
      </c>
      <c r="Z99" s="8" t="str">
        <f>'П.1.1-2020-2024 '!P97</f>
        <v>3,95 МВА
10,85 км</v>
      </c>
      <c r="AA99" s="5"/>
      <c r="AB99" s="5"/>
      <c r="AC99" s="5"/>
      <c r="AD99" s="5"/>
      <c r="AE99" s="7">
        <f>'П.1.1-2020-2024 '!Q97</f>
        <v>8.9945122000000008</v>
      </c>
      <c r="AF99" s="7">
        <f>'П.1.1-2020-2024 '!R97</f>
        <v>9.3902707368000016</v>
      </c>
      <c r="AG99" s="7">
        <f>'П.1.1-2020-2024 '!S97</f>
        <v>5.1024426492192001</v>
      </c>
      <c r="AH99" s="7">
        <f>'П.1.1-2020-2024 '!T97</f>
        <v>2.5553282400000001</v>
      </c>
      <c r="AI99" s="7">
        <f>'П.1.1-2020-2024 '!U97</f>
        <v>7.2</v>
      </c>
      <c r="AJ99" s="70">
        <f>SUM(AE99:AI99)</f>
        <v>33.242553826019204</v>
      </c>
    </row>
    <row r="100" spans="1:36" s="62" customFormat="1" ht="67.5" hidden="1" customHeight="1" outlineLevel="1" x14ac:dyDescent="0.25">
      <c r="A100" s="73"/>
      <c r="B100" s="60" t="str">
        <f>'П.1.1-2020-2024 '!B98</f>
        <v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v>
      </c>
      <c r="C100" s="50"/>
      <c r="D100" s="51"/>
      <c r="E100" s="51"/>
      <c r="F100" s="51"/>
      <c r="G100" s="51"/>
      <c r="H100" s="51"/>
      <c r="I100" s="6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0"/>
      <c r="V100" s="50"/>
      <c r="W100" s="50"/>
      <c r="X100" s="50" t="str">
        <f>'П.1.1-2020-2024 '!N98</f>
        <v>0,75 км</v>
      </c>
      <c r="Y100" s="50"/>
      <c r="Z100" s="50"/>
      <c r="AA100" s="51"/>
      <c r="AB100" s="51"/>
      <c r="AC100" s="51"/>
      <c r="AD100" s="51"/>
      <c r="AE100" s="53"/>
      <c r="AF100" s="53"/>
      <c r="AG100" s="53"/>
      <c r="AH100" s="53">
        <f>'П.1.1-2020-2024 '!T98</f>
        <v>2.5553282400000001</v>
      </c>
      <c r="AI100" s="53"/>
      <c r="AJ100" s="71"/>
    </row>
    <row r="101" spans="1:36" s="62" customFormat="1" ht="117.75" customHeight="1" collapsed="1" x14ac:dyDescent="0.25">
      <c r="A101" s="73"/>
      <c r="B101" s="60" t="str">
        <f>'П.1.1-2020-2024 '!B99</f>
        <v>J_2.1.8-1/2024 Строительство нового участка ВЛ-6кВ "Поселок-2" (0,223км), КТПН 6/0.4кВ (0,63 МВА) и ВЛИ-0.4кВ (1,255км). Иркутская область, г.Братск, ж/р Порожский, пер. Дунайский, ул. ХХ Партсъезда, ул.Нагорная, ул.Лесная</v>
      </c>
      <c r="C101" s="50"/>
      <c r="D101" s="51"/>
      <c r="E101" s="51"/>
      <c r="F101" s="51"/>
      <c r="G101" s="51"/>
      <c r="H101" s="51"/>
      <c r="I101" s="6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0"/>
      <c r="V101" s="50"/>
      <c r="W101" s="50"/>
      <c r="X101" s="50"/>
      <c r="Y101" s="50" t="str">
        <f>'П.1.1-2020-2024 '!O99</f>
        <v>0,63 МВА
1,5 км</v>
      </c>
      <c r="Z101" s="50"/>
      <c r="AA101" s="51"/>
      <c r="AB101" s="51"/>
      <c r="AC101" s="51"/>
      <c r="AD101" s="51"/>
      <c r="AE101" s="53"/>
      <c r="AF101" s="53"/>
      <c r="AG101" s="53"/>
      <c r="AH101" s="53"/>
      <c r="AI101" s="53">
        <f>'П.1.1-2020-2024 '!U99</f>
        <v>7.2</v>
      </c>
      <c r="AJ101" s="71"/>
    </row>
    <row r="102" spans="1:36" ht="63" customHeight="1" x14ac:dyDescent="0.25">
      <c r="A102" s="69" t="s">
        <v>49</v>
      </c>
      <c r="B102" s="9" t="str">
        <f>'П.1.1-2020-2024 '!B100</f>
        <v>Строительство электрических сетей в городе Вихоревка, поселках Братского района, в т.ч.:</v>
      </c>
      <c r="C102" s="8" t="str">
        <f>'П.1.1-2020-2024 '!C100</f>
        <v>J_2.1.9</v>
      </c>
      <c r="D102" s="5"/>
      <c r="E102" s="5"/>
      <c r="F102" s="5"/>
      <c r="G102" s="5"/>
      <c r="H102" s="5"/>
      <c r="I102" s="30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8" t="str">
        <f>'П.1.1-2020-2024 '!K100</f>
        <v>0,8 МВА
3,4 км</v>
      </c>
      <c r="V102" s="8" t="str">
        <f>'П.1.1-2020-2024 '!L100</f>
        <v>4,4 км</v>
      </c>
      <c r="W102" s="8" t="str">
        <f>'П.1.1-2020-2024 '!M100</f>
        <v>0,8 МВА
6 км</v>
      </c>
      <c r="X102" s="8" t="str">
        <f>'П.1.1-2020-2024 '!N100</f>
        <v xml:space="preserve">1,03 МВА
2,84 км  </v>
      </c>
      <c r="Y102" s="8" t="str">
        <f>'П.1.1-2020-2024 '!O100</f>
        <v>1,05 МВА
12,1 км</v>
      </c>
      <c r="Z102" s="8" t="str">
        <f>'П.1.1-2020-2024 '!P100</f>
        <v xml:space="preserve">3,68 МВА
28,74 км </v>
      </c>
      <c r="AA102" s="5"/>
      <c r="AB102" s="5"/>
      <c r="AC102" s="25"/>
      <c r="AD102" s="5"/>
      <c r="AE102" s="7">
        <f>'П.1.1-2020-2024 '!Q100</f>
        <v>8.2472742000000014</v>
      </c>
      <c r="AF102" s="7">
        <f>'П.1.1-2020-2024 '!R100</f>
        <v>8.4663918848000019</v>
      </c>
      <c r="AG102" s="7">
        <f>'П.1.1-2020-2024 '!S100</f>
        <v>48.838999999999999</v>
      </c>
      <c r="AH102" s="7">
        <f>'П.1.1-2020-2024 '!T100</f>
        <v>12.192610220000001</v>
      </c>
      <c r="AI102" s="7">
        <f>'П.1.1-2020-2024 '!U100</f>
        <v>59.642367069999992</v>
      </c>
      <c r="AJ102" s="70">
        <f>SUM(AE102:AI102)</f>
        <v>137.38764337480001</v>
      </c>
    </row>
    <row r="103" spans="1:36" s="54" customFormat="1" ht="63" hidden="1" customHeight="1" outlineLevel="1" x14ac:dyDescent="0.25">
      <c r="A103" s="73"/>
      <c r="B103" s="60" t="str">
        <f>'П.1.1-2020-2024 '!B101</f>
        <v>Строительство нового участка ВЛ-10кВ фидер №4 с установкой новой КТПН напряжением 10/0.4кВ и строительством новых участков ВЛИ-0.4кВ от новой КТПН. Иркутская область, Братский район, поселок Прибрежный, ул.Сибирская, ул.Сосновая, ул.Зелёная</v>
      </c>
      <c r="C103" s="50"/>
      <c r="D103" s="51"/>
      <c r="E103" s="51"/>
      <c r="F103" s="51"/>
      <c r="G103" s="51"/>
      <c r="H103" s="51"/>
      <c r="I103" s="6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0"/>
      <c r="V103" s="50"/>
      <c r="W103" s="50"/>
      <c r="X103" s="50" t="str">
        <f>'П.1.1-2020-2024 '!N101</f>
        <v>0,4 МВА 
1,55 км</v>
      </c>
      <c r="Y103" s="50"/>
      <c r="Z103" s="50"/>
      <c r="AA103" s="51"/>
      <c r="AB103" s="51"/>
      <c r="AC103" s="63"/>
      <c r="AD103" s="51"/>
      <c r="AE103" s="53"/>
      <c r="AF103" s="53"/>
      <c r="AG103" s="53"/>
      <c r="AH103" s="53">
        <f>'П.1.1-2020-2024 '!T101</f>
        <v>6.0160288400000006</v>
      </c>
      <c r="AI103" s="53"/>
      <c r="AJ103" s="71"/>
    </row>
    <row r="104" spans="1:36" s="54" customFormat="1" ht="63" hidden="1" customHeight="1" outlineLevel="1" x14ac:dyDescent="0.25">
      <c r="A104" s="73"/>
      <c r="B104" s="60" t="str">
        <f>'П.1.1-2020-2024 '!B102</f>
        <v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v>
      </c>
      <c r="C104" s="50"/>
      <c r="D104" s="51"/>
      <c r="E104" s="51"/>
      <c r="F104" s="51"/>
      <c r="G104" s="51"/>
      <c r="H104" s="51"/>
      <c r="I104" s="6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0"/>
      <c r="V104" s="50"/>
      <c r="W104" s="50"/>
      <c r="X104" s="50" t="str">
        <f>'П.1.1-2020-2024 '!N102</f>
        <v>0,63 МВА 
1,29 км</v>
      </c>
      <c r="Y104" s="50"/>
      <c r="Z104" s="50"/>
      <c r="AA104" s="51"/>
      <c r="AB104" s="51"/>
      <c r="AC104" s="63"/>
      <c r="AD104" s="51"/>
      <c r="AE104" s="53"/>
      <c r="AF104" s="53"/>
      <c r="AG104" s="53"/>
      <c r="AH104" s="53">
        <f>'П.1.1-2020-2024 '!T102</f>
        <v>6.17658138</v>
      </c>
      <c r="AI104" s="53"/>
      <c r="AJ104" s="71"/>
    </row>
    <row r="105" spans="1:36" s="54" customFormat="1" ht="149.25" customHeight="1" collapsed="1" x14ac:dyDescent="0.25">
      <c r="A105" s="73"/>
      <c r="B105" s="60" t="str">
        <f>'П.1.1-2020-2024 '!B103</f>
        <v>J_2.1.9-1/2024 Строительство нового участка ВЛЗ-10кВ ЛЭП "Ф-2"(0,5км) и ВЛИ-0.4кВ от КТПН №№ 100 (1,9км), 101 (1,1км), 97 (0,45км). Иркутская область, Братский район, п.Прибрежный, ул. Профсоюзная, пер. Школьный, ул. Пихтовая, ул. Дружбы, ул. Калинина, ул.Рабочая</v>
      </c>
      <c r="C105" s="50"/>
      <c r="D105" s="51"/>
      <c r="E105" s="51"/>
      <c r="F105" s="51"/>
      <c r="G105" s="51"/>
      <c r="H105" s="51"/>
      <c r="I105" s="6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0"/>
      <c r="V105" s="50"/>
      <c r="W105" s="50"/>
      <c r="X105" s="50"/>
      <c r="Y105" s="50" t="str">
        <f>'П.1.1-2020-2024 '!O103</f>
        <v>3,95 км</v>
      </c>
      <c r="Z105" s="50"/>
      <c r="AA105" s="51"/>
      <c r="AB105" s="51"/>
      <c r="AC105" s="63"/>
      <c r="AD105" s="51"/>
      <c r="AE105" s="53"/>
      <c r="AF105" s="53"/>
      <c r="AG105" s="53"/>
      <c r="AH105" s="53"/>
      <c r="AI105" s="53">
        <f>'П.1.1-2020-2024 '!U103</f>
        <v>14.894259999999999</v>
      </c>
      <c r="AJ105" s="71"/>
    </row>
    <row r="106" spans="1:36" s="54" customFormat="1" ht="149.25" customHeight="1" x14ac:dyDescent="0.25">
      <c r="A106" s="73"/>
      <c r="B106" s="60" t="str">
        <f>'П.1.1-2020-2024 '!B104</f>
        <v>J_2.1.9-2/2024 Строительство нового участка ВЛ-10кВ "Белый свет" (0,13км), КТПН 10/0.4кВ (0,4 МВА) и ВЛИ-0.4кВ (0,783км) по ул.Российская, ВЛИ-0.4кВ (0,4км) от ТП №304 по ул.Таёжная, ул.Комсомольская, ул.О.Кошевого. Иркутская область, Братский район, с.Покосное, ул. Российская, ул.Таёжная, ул.Комсомольская, ул.О.Кошевого</v>
      </c>
      <c r="C106" s="50"/>
      <c r="D106" s="51"/>
      <c r="E106" s="51"/>
      <c r="F106" s="51"/>
      <c r="G106" s="51"/>
      <c r="H106" s="51"/>
      <c r="I106" s="6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0"/>
      <c r="V106" s="50"/>
      <c r="W106" s="50"/>
      <c r="X106" s="50"/>
      <c r="Y106" s="50" t="str">
        <f>'П.1.1-2020-2024 '!O104</f>
        <v>0,4 МВА
1,3 км</v>
      </c>
      <c r="Z106" s="50"/>
      <c r="AA106" s="51"/>
      <c r="AB106" s="51"/>
      <c r="AC106" s="63"/>
      <c r="AD106" s="51"/>
      <c r="AE106" s="53"/>
      <c r="AF106" s="53"/>
      <c r="AG106" s="53"/>
      <c r="AH106" s="53"/>
      <c r="AI106" s="53">
        <f>'П.1.1-2020-2024 '!U104</f>
        <v>8.3910397299999993</v>
      </c>
      <c r="AJ106" s="71"/>
    </row>
    <row r="107" spans="1:36" s="54" customFormat="1" ht="82.5" customHeight="1" x14ac:dyDescent="0.25">
      <c r="A107" s="73"/>
      <c r="B107" s="60" t="str">
        <f>'П.1.1-2020-2024 '!B105</f>
        <v>J_2.1.9-3/2024 Строительство ВЛИ-0.4кВ (0,310км) от ТП-542 в п.Бамбуй. Иркутская область, Братский р-н, п. Бамбуй, ул.Нагорная</v>
      </c>
      <c r="C107" s="50"/>
      <c r="D107" s="51"/>
      <c r="E107" s="51"/>
      <c r="F107" s="51"/>
      <c r="G107" s="51"/>
      <c r="H107" s="51"/>
      <c r="I107" s="6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0"/>
      <c r="V107" s="50"/>
      <c r="W107" s="50"/>
      <c r="X107" s="50"/>
      <c r="Y107" s="50" t="str">
        <f>'П.1.1-2020-2024 '!O105</f>
        <v>ПИР</v>
      </c>
      <c r="Z107" s="50"/>
      <c r="AA107" s="51"/>
      <c r="AB107" s="51"/>
      <c r="AC107" s="63"/>
      <c r="AD107" s="51"/>
      <c r="AE107" s="53"/>
      <c r="AF107" s="53"/>
      <c r="AG107" s="53"/>
      <c r="AH107" s="53"/>
      <c r="AI107" s="53">
        <f>'П.1.1-2020-2024 '!U105</f>
        <v>1.8362340000000001E-2</v>
      </c>
      <c r="AJ107" s="71"/>
    </row>
    <row r="108" spans="1:36" s="54" customFormat="1" ht="98.25" customHeight="1" x14ac:dyDescent="0.25">
      <c r="A108" s="73"/>
      <c r="B108" s="60" t="str">
        <f>'П.1.1-2020-2024 '!B106</f>
        <v>J_2.1.9-4/2024 Строительство новой КТПН напряжением 10/0.4кВ (0,4 МВА) и ВЛИ-0.4кВ (0,16км). Иркутская область, Братский район, п.Тангуй, ул.Набережная, ул.Ушакова</v>
      </c>
      <c r="C108" s="50"/>
      <c r="D108" s="51"/>
      <c r="E108" s="51"/>
      <c r="F108" s="51"/>
      <c r="G108" s="51"/>
      <c r="H108" s="51"/>
      <c r="I108" s="6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0"/>
      <c r="V108" s="50"/>
      <c r="W108" s="50"/>
      <c r="X108" s="50"/>
      <c r="Y108" s="50" t="str">
        <f>'П.1.1-2020-2024 '!O106</f>
        <v>0,4 МВА
0,16 км</v>
      </c>
      <c r="Z108" s="50"/>
      <c r="AA108" s="51"/>
      <c r="AB108" s="51"/>
      <c r="AC108" s="63"/>
      <c r="AD108" s="51"/>
      <c r="AE108" s="53"/>
      <c r="AF108" s="53"/>
      <c r="AG108" s="53"/>
      <c r="AH108" s="53"/>
      <c r="AI108" s="53">
        <f>'П.1.1-2020-2024 '!U106</f>
        <v>1.702</v>
      </c>
      <c r="AJ108" s="71"/>
    </row>
    <row r="109" spans="1:36" s="54" customFormat="1" ht="87.75" customHeight="1" x14ac:dyDescent="0.25">
      <c r="A109" s="73"/>
      <c r="B109" s="60" t="str">
        <f>'П.1.1-2020-2024 '!B107</f>
        <v>J_2.1.9-5/2024 Строительство ВЛИ-0.4кВ (0,2км) от ТП №9. Иркутская область, Братский район, г.Вихоревка, ул. Дзержинского.</v>
      </c>
      <c r="C109" s="50"/>
      <c r="D109" s="51"/>
      <c r="E109" s="51"/>
      <c r="F109" s="51"/>
      <c r="G109" s="51"/>
      <c r="H109" s="51"/>
      <c r="I109" s="6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0"/>
      <c r="V109" s="50"/>
      <c r="W109" s="50"/>
      <c r="X109" s="50"/>
      <c r="Y109" s="50" t="str">
        <f>'П.1.1-2020-2024 '!O107</f>
        <v>0,2 км</v>
      </c>
      <c r="Z109" s="50"/>
      <c r="AA109" s="51"/>
      <c r="AB109" s="51"/>
      <c r="AC109" s="63"/>
      <c r="AD109" s="51"/>
      <c r="AE109" s="53"/>
      <c r="AF109" s="53"/>
      <c r="AG109" s="53"/>
      <c r="AH109" s="53"/>
      <c r="AI109" s="53">
        <f>'П.1.1-2020-2024 '!U107</f>
        <v>1.1499999999999999</v>
      </c>
      <c r="AJ109" s="71"/>
    </row>
    <row r="110" spans="1:36" s="54" customFormat="1" ht="90" customHeight="1" x14ac:dyDescent="0.25">
      <c r="A110" s="73"/>
      <c r="B110" s="60" t="str">
        <f>'П.1.1-2020-2024 '!B108</f>
        <v>J_2.1.9-6/2024 Строительство ВЛИ-0,4кВ (0,817км)от КТПН №561. Иркутская область, Братский район, п.Тарма, ул. 2-я Нагорная</v>
      </c>
      <c r="C110" s="50"/>
      <c r="D110" s="51"/>
      <c r="E110" s="51"/>
      <c r="F110" s="51"/>
      <c r="G110" s="51"/>
      <c r="H110" s="51"/>
      <c r="I110" s="6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0"/>
      <c r="V110" s="50"/>
      <c r="W110" s="50"/>
      <c r="X110" s="50"/>
      <c r="Y110" s="50" t="str">
        <f>'П.1.1-2020-2024 '!O108</f>
        <v>0,817 км</v>
      </c>
      <c r="Z110" s="50"/>
      <c r="AA110" s="51"/>
      <c r="AB110" s="51"/>
      <c r="AC110" s="63"/>
      <c r="AD110" s="51"/>
      <c r="AE110" s="53"/>
      <c r="AF110" s="53"/>
      <c r="AG110" s="53"/>
      <c r="AH110" s="53"/>
      <c r="AI110" s="53">
        <f>'П.1.1-2020-2024 '!U108</f>
        <v>3.3138879999999999</v>
      </c>
      <c r="AJ110" s="71"/>
    </row>
    <row r="111" spans="1:36" s="54" customFormat="1" ht="85.5" customHeight="1" x14ac:dyDescent="0.25">
      <c r="A111" s="73"/>
      <c r="B111" s="60" t="str">
        <f>'П.1.1-2020-2024 '!B109</f>
        <v>J_2.1.9-7/2024 Строительство ВЛ-10кВ (3,8км) фидер №2 "Кежма-Боровское" на участках опор № 188-214, 274-293. Иркутская обл., Братский район</v>
      </c>
      <c r="C111" s="50"/>
      <c r="D111" s="51"/>
      <c r="E111" s="51"/>
      <c r="F111" s="51"/>
      <c r="G111" s="51"/>
      <c r="H111" s="51"/>
      <c r="I111" s="6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0"/>
      <c r="V111" s="50"/>
      <c r="W111" s="50"/>
      <c r="X111" s="50"/>
      <c r="Y111" s="50" t="str">
        <f>'П.1.1-2020-2024 '!O109</f>
        <v>3,8 км</v>
      </c>
      <c r="Z111" s="50"/>
      <c r="AA111" s="51"/>
      <c r="AB111" s="51"/>
      <c r="AC111" s="63"/>
      <c r="AD111" s="51"/>
      <c r="AE111" s="53"/>
      <c r="AF111" s="53"/>
      <c r="AG111" s="53"/>
      <c r="AH111" s="53"/>
      <c r="AI111" s="53">
        <f>'П.1.1-2020-2024 '!U109</f>
        <v>17.323753</v>
      </c>
      <c r="AJ111" s="71"/>
    </row>
    <row r="112" spans="1:36" s="54" customFormat="1" ht="111.75" customHeight="1" x14ac:dyDescent="0.25">
      <c r="A112" s="73"/>
      <c r="B112" s="60" t="str">
        <f>'П.1.1-2020-2024 '!B110</f>
        <v>J_2.1.9-8/2024  Строительство ВЛ-10кВ (3,2км) фидер №1 ПС "Кежемская-тяговая". Иркутская область, Братский район, п.Кежемский, ул.Мира, ул. Октябрьская, ул.Ручейная, пер. Пролетарский</v>
      </c>
      <c r="C112" s="50"/>
      <c r="D112" s="51"/>
      <c r="E112" s="51"/>
      <c r="F112" s="51"/>
      <c r="G112" s="51"/>
      <c r="H112" s="51"/>
      <c r="I112" s="6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0"/>
      <c r="V112" s="50"/>
      <c r="W112" s="50"/>
      <c r="X112" s="50"/>
      <c r="Y112" s="50" t="str">
        <f>'П.1.1-2020-2024 '!O110</f>
        <v>ПИР</v>
      </c>
      <c r="Z112" s="50"/>
      <c r="AA112" s="51"/>
      <c r="AB112" s="51"/>
      <c r="AC112" s="63"/>
      <c r="AD112" s="51"/>
      <c r="AE112" s="53"/>
      <c r="AF112" s="53"/>
      <c r="AG112" s="53"/>
      <c r="AH112" s="53"/>
      <c r="AI112" s="53">
        <f>'П.1.1-2020-2024 '!U110</f>
        <v>0.13440000000000002</v>
      </c>
      <c r="AJ112" s="71"/>
    </row>
    <row r="113" spans="1:36" s="54" customFormat="1" ht="138" customHeight="1" x14ac:dyDescent="0.25">
      <c r="A113" s="73"/>
      <c r="B113" s="60" t="str">
        <f>'П.1.1-2020-2024 '!B111</f>
        <v>J_2.1.9-9/2024 Строительство электрических сетей напряжением 10кВ ЛЭП "Фидер 1" (0,37км), КТПН 10/0.4кВ (0,25 МВА), ВЛИ-0.4кВ (0,76км). Иркутская область, Братский район, п. Кежемский, ул.Октябрьская, пер.Строительный</v>
      </c>
      <c r="C113" s="50"/>
      <c r="D113" s="51"/>
      <c r="E113" s="51"/>
      <c r="F113" s="51"/>
      <c r="G113" s="51"/>
      <c r="H113" s="51"/>
      <c r="I113" s="6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0"/>
      <c r="V113" s="50"/>
      <c r="W113" s="50"/>
      <c r="X113" s="50"/>
      <c r="Y113" s="50" t="str">
        <f>'П.1.1-2020-2024 '!O111</f>
        <v>0,25 МВА
1,13 км</v>
      </c>
      <c r="Z113" s="50"/>
      <c r="AA113" s="51"/>
      <c r="AB113" s="51"/>
      <c r="AC113" s="63"/>
      <c r="AD113" s="51"/>
      <c r="AE113" s="53"/>
      <c r="AF113" s="53"/>
      <c r="AG113" s="53"/>
      <c r="AH113" s="53"/>
      <c r="AI113" s="53">
        <f>'П.1.1-2020-2024 '!U111</f>
        <v>3.159878</v>
      </c>
      <c r="AJ113" s="71"/>
    </row>
    <row r="114" spans="1:36" s="54" customFormat="1" ht="105" customHeight="1" x14ac:dyDescent="0.25">
      <c r="A114" s="73"/>
      <c r="B114" s="60" t="str">
        <f>'П.1.1-2020-2024 '!B112</f>
        <v>J_2.1.9-10/2024 Строительство ВЛ-35 кВ (0,74км) Видим-Шумилово-Прибойный с установкой опор. Иркутская обл., Братский район, от п.Видим в сторону п.Шумилово и п.Прибойный</v>
      </c>
      <c r="C114" s="50"/>
      <c r="D114" s="51"/>
      <c r="E114" s="51"/>
      <c r="F114" s="51"/>
      <c r="G114" s="51"/>
      <c r="H114" s="51"/>
      <c r="I114" s="6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0"/>
      <c r="V114" s="50"/>
      <c r="W114" s="50"/>
      <c r="X114" s="50"/>
      <c r="Y114" s="50" t="str">
        <f>'П.1.1-2020-2024 '!O112</f>
        <v>0,74 км</v>
      </c>
      <c r="Z114" s="50"/>
      <c r="AA114" s="51"/>
      <c r="AB114" s="51"/>
      <c r="AC114" s="63"/>
      <c r="AD114" s="51"/>
      <c r="AE114" s="53"/>
      <c r="AF114" s="53"/>
      <c r="AG114" s="53"/>
      <c r="AH114" s="53"/>
      <c r="AI114" s="53">
        <f>'П.1.1-2020-2024 '!U112</f>
        <v>9.554786</v>
      </c>
      <c r="AJ114" s="71"/>
    </row>
    <row r="115" spans="1:36" ht="60.75" customHeight="1" x14ac:dyDescent="0.25">
      <c r="A115" s="69" t="s">
        <v>53</v>
      </c>
      <c r="B115" s="9" t="str">
        <f>'П.1.1-2020-2024 '!B113</f>
        <v>Строительство электрических сетей в Нижнеилимском районе, в т.ч.:</v>
      </c>
      <c r="C115" s="8" t="str">
        <f>'П.1.1-2020-2024 '!C113</f>
        <v>J_2.1.10</v>
      </c>
      <c r="D115" s="5"/>
      <c r="E115" s="5"/>
      <c r="F115" s="5"/>
      <c r="G115" s="5"/>
      <c r="H115" s="5"/>
      <c r="I115" s="30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8" t="str">
        <f>'П.1.1-2020-2024 '!K113</f>
        <v>0,8 МВА
3,4 км</v>
      </c>
      <c r="V115" s="8" t="str">
        <f>'П.1.1-2020-2024 '!L113</f>
        <v>1,53 МВА
2,5 км</v>
      </c>
      <c r="W115" s="8" t="str">
        <f>'П.1.1-2020-2024 '!M113</f>
        <v>0,4 МВА
2,8 км</v>
      </c>
      <c r="X115" s="8" t="str">
        <f>'П.1.1-2020-2024 '!N113</f>
        <v>0,63 МВА
1,07 км</v>
      </c>
      <c r="Y115" s="8" t="str">
        <f>'П.1.1-2020-2024 '!O113</f>
        <v>1,1 км</v>
      </c>
      <c r="Z115" s="8" t="str">
        <f>'П.1.1-2020-2024 '!P113</f>
        <v>3,36 МВА
10,87 км</v>
      </c>
      <c r="AA115" s="5"/>
      <c r="AB115" s="5"/>
      <c r="AC115" s="25"/>
      <c r="AD115" s="5"/>
      <c r="AE115" s="7">
        <f>'П.1.1-2020-2024 '!Q113</f>
        <v>8.2472742000000014</v>
      </c>
      <c r="AF115" s="7">
        <f>'П.1.1-2020-2024 '!R113</f>
        <v>8.4810671212000024</v>
      </c>
      <c r="AG115" s="7">
        <f>'П.1.1-2020-2024 '!S113</f>
        <v>8.9890010524512025</v>
      </c>
      <c r="AH115" s="7">
        <f>'П.1.1-2020-2024 '!T113</f>
        <v>5.7675324400000001</v>
      </c>
      <c r="AI115" s="7">
        <f>'П.1.1-2020-2024 '!U113</f>
        <v>3.7</v>
      </c>
      <c r="AJ115" s="70">
        <f>SUM(AE115:AI115)</f>
        <v>35.184874813651206</v>
      </c>
    </row>
    <row r="116" spans="1:36" s="54" customFormat="1" ht="60.75" hidden="1" customHeight="1" outlineLevel="1" x14ac:dyDescent="0.25">
      <c r="A116" s="73"/>
      <c r="B116" s="60" t="str">
        <f>'П.1.1-2020-2024 '!B114</f>
        <v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v>
      </c>
      <c r="C116" s="50"/>
      <c r="D116" s="51"/>
      <c r="E116" s="51"/>
      <c r="F116" s="51"/>
      <c r="G116" s="51"/>
      <c r="H116" s="51"/>
      <c r="I116" s="6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0"/>
      <c r="V116" s="50"/>
      <c r="W116" s="50"/>
      <c r="X116" s="50" t="str">
        <f>'П.1.1-2020-2024 '!N114</f>
        <v>0,77 км</v>
      </c>
      <c r="Y116" s="50"/>
      <c r="Z116" s="50"/>
      <c r="AA116" s="51"/>
      <c r="AB116" s="51"/>
      <c r="AC116" s="63"/>
      <c r="AD116" s="51"/>
      <c r="AE116" s="53"/>
      <c r="AF116" s="53"/>
      <c r="AG116" s="53"/>
      <c r="AH116" s="53">
        <f>'П.1.1-2020-2024 '!T114</f>
        <v>3.1076259999999998</v>
      </c>
      <c r="AI116" s="53"/>
      <c r="AJ116" s="71"/>
    </row>
    <row r="117" spans="1:36" s="54" customFormat="1" ht="60.75" hidden="1" customHeight="1" outlineLevel="1" x14ac:dyDescent="0.25">
      <c r="A117" s="73"/>
      <c r="B117" s="60" t="str">
        <f>'П.1.1-2020-2024 '!B115</f>
        <v>Строительство новой КТПН напряжением 10/0.4кВ. Иркутская область, Нижнеилимский район, поселок Янгель, ул. Песчаная</v>
      </c>
      <c r="C117" s="50"/>
      <c r="D117" s="51"/>
      <c r="E117" s="51"/>
      <c r="F117" s="51"/>
      <c r="G117" s="51"/>
      <c r="H117" s="51"/>
      <c r="I117" s="6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0"/>
      <c r="V117" s="50"/>
      <c r="W117" s="50"/>
      <c r="X117" s="50" t="str">
        <f>'П.1.1-2020-2024 '!N115</f>
        <v>0,63 МВА</v>
      </c>
      <c r="Y117" s="50"/>
      <c r="Z117" s="50"/>
      <c r="AA117" s="51"/>
      <c r="AB117" s="51"/>
      <c r="AC117" s="63"/>
      <c r="AD117" s="51"/>
      <c r="AE117" s="53"/>
      <c r="AF117" s="53"/>
      <c r="AG117" s="53"/>
      <c r="AH117" s="53">
        <f>'П.1.1-2020-2024 '!T115</f>
        <v>1.29890539</v>
      </c>
      <c r="AI117" s="53"/>
      <c r="AJ117" s="71"/>
    </row>
    <row r="118" spans="1:36" s="54" customFormat="1" ht="60.75" hidden="1" customHeight="1" outlineLevel="1" x14ac:dyDescent="0.25">
      <c r="A118" s="73"/>
      <c r="B118" s="60" t="str">
        <f>'П.1.1-2020-2024 '!B116</f>
        <v>Строительство новых участков ВЛИ-0.4кВ от ТП №8. Иркутская область, Нижнеилимский район, поселок Янгель, ул. Первых Строителей</v>
      </c>
      <c r="C118" s="50"/>
      <c r="D118" s="51"/>
      <c r="E118" s="51"/>
      <c r="F118" s="51"/>
      <c r="G118" s="51"/>
      <c r="H118" s="51"/>
      <c r="I118" s="6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0"/>
      <c r="V118" s="50"/>
      <c r="W118" s="50"/>
      <c r="X118" s="50" t="str">
        <f>'П.1.1-2020-2024 '!N116</f>
        <v>0,3 км</v>
      </c>
      <c r="Y118" s="50"/>
      <c r="Z118" s="50"/>
      <c r="AA118" s="51"/>
      <c r="AB118" s="51"/>
      <c r="AC118" s="63"/>
      <c r="AD118" s="51"/>
      <c r="AE118" s="53"/>
      <c r="AF118" s="53"/>
      <c r="AG118" s="53"/>
      <c r="AH118" s="53">
        <f>'П.1.1-2020-2024 '!T116</f>
        <v>1.36100105</v>
      </c>
      <c r="AI118" s="53"/>
      <c r="AJ118" s="71"/>
    </row>
    <row r="119" spans="1:36" s="54" customFormat="1" ht="103.5" customHeight="1" collapsed="1" x14ac:dyDescent="0.25">
      <c r="A119" s="73"/>
      <c r="B119" s="91" t="str">
        <f>'П.1.1-2020-2024 '!B117</f>
        <v>J_2.1.10-1/2024 Строительство ВЛ-10кВ (1,1км) фидер №2  ТПС ЭЧЭ-80. Иркутская область, Нижнеилимский район, п.Семигорск, ул. Трактовая, ул.Осиновая</v>
      </c>
      <c r="C119" s="50"/>
      <c r="D119" s="51"/>
      <c r="E119" s="51"/>
      <c r="F119" s="51"/>
      <c r="G119" s="51"/>
      <c r="H119" s="51"/>
      <c r="I119" s="6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0"/>
      <c r="V119" s="50"/>
      <c r="W119" s="50"/>
      <c r="X119" s="50"/>
      <c r="Y119" s="50" t="str">
        <f>'П.1.1-2020-2024 '!O117</f>
        <v>1,1 км</v>
      </c>
      <c r="Z119" s="50"/>
      <c r="AA119" s="51"/>
      <c r="AB119" s="51"/>
      <c r="AC119" s="63"/>
      <c r="AD119" s="51"/>
      <c r="AE119" s="53"/>
      <c r="AF119" s="53"/>
      <c r="AG119" s="53"/>
      <c r="AH119" s="53"/>
      <c r="AI119" s="53">
        <f>'П.1.1-2020-2024 '!U117</f>
        <v>3.7</v>
      </c>
      <c r="AJ119" s="71"/>
    </row>
    <row r="120" spans="1:36" ht="60.75" customHeight="1" x14ac:dyDescent="0.25">
      <c r="A120" s="69" t="s">
        <v>54</v>
      </c>
      <c r="B120" s="9" t="str">
        <f>'П.1.1-2020-2024 '!B118</f>
        <v>Строительство электрических сетей в Чунском районе, в т.ч.:</v>
      </c>
      <c r="C120" s="8" t="str">
        <f>'П.1.1-2020-2024 '!C118</f>
        <v>J_2.1.11</v>
      </c>
      <c r="D120" s="5"/>
      <c r="E120" s="5"/>
      <c r="F120" s="5"/>
      <c r="G120" s="5"/>
      <c r="H120" s="5"/>
      <c r="I120" s="30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8" t="str">
        <f>'П.1.1-2020-2024 '!K118</f>
        <v>0,4 МВА
2,5 км</v>
      </c>
      <c r="V120" s="8" t="str">
        <f>'П.1.1-2020-2024 '!L118</f>
        <v>0,4 МВА
2,8 км</v>
      </c>
      <c r="W120" s="8" t="str">
        <f>'П.1.1-2020-2024 '!M118</f>
        <v>0,8 МВА
1,3 км</v>
      </c>
      <c r="X120" s="8" t="str">
        <f>'П.1.1-2020-2024 '!N118</f>
        <v>0,63 МВА
0,49 км</v>
      </c>
      <c r="Y120" s="8" t="str">
        <f>'П.1.1-2020-2024 '!O118</f>
        <v>5,24 км</v>
      </c>
      <c r="Z120" s="8" t="str">
        <f>'П.1.1-2020-2024 '!P118</f>
        <v>2,23 МВА
12,33 км</v>
      </c>
      <c r="AA120" s="5"/>
      <c r="AB120" s="5"/>
      <c r="AC120" s="5"/>
      <c r="AD120" s="5"/>
      <c r="AE120" s="7">
        <f>'П.1.1-2020-2024 '!Q118</f>
        <v>6.2049695000000007</v>
      </c>
      <c r="AF120" s="7">
        <f>'П.1.1-2020-2024 '!R118</f>
        <v>6.2219999980000011</v>
      </c>
      <c r="AG120" s="7">
        <f>'П.1.1-2020-2024 '!S118</f>
        <v>6.7630196369520013</v>
      </c>
      <c r="AH120" s="7">
        <f>'П.1.1-2020-2024 '!T118</f>
        <v>3.1845050000000001</v>
      </c>
      <c r="AI120" s="7">
        <f>'П.1.1-2020-2024 '!U118</f>
        <v>16.808</v>
      </c>
      <c r="AJ120" s="70">
        <f>SUM(AE120:AI120)</f>
        <v>39.182494134952009</v>
      </c>
    </row>
    <row r="121" spans="1:36" s="54" customFormat="1" ht="60.75" hidden="1" customHeight="1" outlineLevel="1" x14ac:dyDescent="0.25">
      <c r="A121" s="73"/>
      <c r="B121" s="60" t="str">
        <f>'П.1.1-2020-2024 '!B119</f>
        <v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v>
      </c>
      <c r="C121" s="50"/>
      <c r="D121" s="51"/>
      <c r="E121" s="51"/>
      <c r="F121" s="51"/>
      <c r="G121" s="51"/>
      <c r="H121" s="51"/>
      <c r="I121" s="6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0"/>
      <c r="V121" s="50"/>
      <c r="W121" s="50"/>
      <c r="X121" s="50" t="str">
        <f>'П.1.1-2020-2024 '!N119</f>
        <v>0,63 МВА 
0,49 км</v>
      </c>
      <c r="Y121" s="50"/>
      <c r="Z121" s="50"/>
      <c r="AA121" s="51"/>
      <c r="AB121" s="51"/>
      <c r="AC121" s="51"/>
      <c r="AD121" s="51"/>
      <c r="AE121" s="53"/>
      <c r="AF121" s="53"/>
      <c r="AG121" s="53"/>
      <c r="AH121" s="53">
        <f>'П.1.1-2020-2024 '!T119</f>
        <v>3.1845050000000001</v>
      </c>
      <c r="AI121" s="53"/>
      <c r="AJ121" s="71"/>
    </row>
    <row r="122" spans="1:36" s="54" customFormat="1" ht="117" customHeight="1" collapsed="1" x14ac:dyDescent="0.25">
      <c r="A122" s="73"/>
      <c r="B122" s="60" t="str">
        <f>'П.1.1-2020-2024 '!B120</f>
        <v>J_2.1.11-1/2024 Строительство нового участка ВЛ-6 кВ ЛЭП-134 (1,062км) до ТП №104, строительство ВЛИ-0.4кВ (0,702 км) от ТП  №112. Иркутская область,Чунский район, п.Лесогорск, ул.Калинина</v>
      </c>
      <c r="C122" s="50"/>
      <c r="D122" s="51"/>
      <c r="E122" s="51"/>
      <c r="F122" s="51"/>
      <c r="G122" s="51"/>
      <c r="H122" s="51"/>
      <c r="I122" s="6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0"/>
      <c r="V122" s="50"/>
      <c r="W122" s="50"/>
      <c r="X122" s="50"/>
      <c r="Y122" s="50" t="str">
        <f>'П.1.1-2020-2024 '!O120</f>
        <v>1,764 км</v>
      </c>
      <c r="Z122" s="50"/>
      <c r="AA122" s="51"/>
      <c r="AB122" s="51"/>
      <c r="AC122" s="51"/>
      <c r="AD122" s="51"/>
      <c r="AE122" s="53"/>
      <c r="AF122" s="53"/>
      <c r="AG122" s="53"/>
      <c r="AH122" s="53"/>
      <c r="AI122" s="53">
        <f>'П.1.1-2020-2024 '!U120</f>
        <v>6.8719288699999996</v>
      </c>
      <c r="AJ122" s="71"/>
    </row>
    <row r="123" spans="1:36" s="54" customFormat="1" ht="138.75" customHeight="1" x14ac:dyDescent="0.25">
      <c r="A123" s="73"/>
      <c r="B123" s="60" t="str">
        <f>'П.1.1-2020-2024 '!B121</f>
        <v>J_2.1.11-2/2024 Строительство новых ВЛИ-0,4 кВ от ТП №99 (0,468км), №315 (0,511км), №11 (1,91км), №37 (0,583км). Иркутская область,Чунский район, п.Чунский, ул. Юбилейная, ул. Сосновая, ул. Саянская, ул. Ленина, ул. Сибирская, ул. Ангарская, пер. Сосновый</v>
      </c>
      <c r="C123" s="50"/>
      <c r="D123" s="51"/>
      <c r="E123" s="51"/>
      <c r="F123" s="51"/>
      <c r="G123" s="51"/>
      <c r="H123" s="51"/>
      <c r="I123" s="6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0"/>
      <c r="V123" s="50"/>
      <c r="W123" s="50"/>
      <c r="X123" s="50"/>
      <c r="Y123" s="50" t="str">
        <f>'П.1.1-2020-2024 '!O121</f>
        <v>3,472 км</v>
      </c>
      <c r="Z123" s="50"/>
      <c r="AA123" s="51"/>
      <c r="AB123" s="51"/>
      <c r="AC123" s="51"/>
      <c r="AD123" s="51"/>
      <c r="AE123" s="53"/>
      <c r="AF123" s="53"/>
      <c r="AG123" s="53"/>
      <c r="AH123" s="53"/>
      <c r="AI123" s="53">
        <f>'П.1.1-2020-2024 '!U121</f>
        <v>9.9360822000000013</v>
      </c>
      <c r="AJ123" s="71"/>
    </row>
    <row r="124" spans="1:36" ht="60.75" customHeight="1" x14ac:dyDescent="0.25">
      <c r="A124" s="69" t="s">
        <v>56</v>
      </c>
      <c r="B124" s="9" t="str">
        <f>'П.1.1-2020-2024 '!B122</f>
        <v>Строительство электрических сетей 0,4-10(6)кВ в городе Братске, в т.ч.:</v>
      </c>
      <c r="C124" s="8" t="str">
        <f>'П.1.1-2020-2024 '!C122</f>
        <v>J_2.1.12</v>
      </c>
      <c r="D124" s="5"/>
      <c r="E124" s="5"/>
      <c r="F124" s="5"/>
      <c r="G124" s="5"/>
      <c r="H124" s="5"/>
      <c r="I124" s="30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8" t="str">
        <f>'П.1.1-2020-2024 '!K122</f>
        <v>1,26 МВА
2,2 км</v>
      </c>
      <c r="V124" s="8" t="str">
        <f>'П.1.1-2020-2024 '!L122</f>
        <v>4,77 МВА
9,8 км</v>
      </c>
      <c r="W124" s="8" t="str">
        <f>'П.1.1-2020-2024 '!M122</f>
        <v>0,63 МВА
1,1 км</v>
      </c>
      <c r="X124" s="8" t="str">
        <f>'П.1.1-2020-2024 '!N122</f>
        <v>0,63 МВА
0,78 км</v>
      </c>
      <c r="Y124" s="8" t="str">
        <f>'П.1.1-2020-2024 '!O122</f>
        <v>1,68 МВА
1,71 км
КРУН-6кВ</v>
      </c>
      <c r="Z124" s="8" t="str">
        <f>'П.1.1-2020-2024 '!P122</f>
        <v>8,97 МВА
15,59 км
КРУН-6кВ</v>
      </c>
      <c r="AA124" s="5"/>
      <c r="AB124" s="5"/>
      <c r="AC124" s="5"/>
      <c r="AD124" s="5"/>
      <c r="AE124" s="7">
        <f>'П.1.1-2020-2024 '!Q122</f>
        <v>10.827450210000002</v>
      </c>
      <c r="AF124" s="7">
        <f>'П.1.1-2020-2024 '!R122</f>
        <v>36.419183803784001</v>
      </c>
      <c r="AG124" s="7">
        <f>'П.1.1-2020-2024 '!S122</f>
        <v>5.5964999999999998</v>
      </c>
      <c r="AH124" s="7">
        <f>'П.1.1-2020-2024 '!T122</f>
        <v>6.71690641</v>
      </c>
      <c r="AI124" s="7">
        <f>'П.1.1-2020-2024 '!U122</f>
        <v>11.0075</v>
      </c>
      <c r="AJ124" s="70">
        <f>SUM(AE124:AI124)</f>
        <v>70.56754042378401</v>
      </c>
    </row>
    <row r="125" spans="1:36" s="54" customFormat="1" ht="60.75" hidden="1" customHeight="1" outlineLevel="1" x14ac:dyDescent="0.25">
      <c r="A125" s="73"/>
      <c r="B125" s="60" t="str">
        <f>'П.1.1-2020-2024 '!B123</f>
        <v>Строительство нового участка КЛ-10кВ от ТП №779 до ТП №780. Иркутская область, город Братск, жилой район Центральный, в районе ул. Коммунальная</v>
      </c>
      <c r="C125" s="50"/>
      <c r="D125" s="51"/>
      <c r="E125" s="51"/>
      <c r="F125" s="51"/>
      <c r="G125" s="51"/>
      <c r="H125" s="51"/>
      <c r="I125" s="6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0"/>
      <c r="V125" s="50"/>
      <c r="W125" s="50"/>
      <c r="X125" s="50" t="str">
        <f>'П.1.1-2020-2024 '!N123</f>
        <v>0,38 км</v>
      </c>
      <c r="Y125" s="50"/>
      <c r="Z125" s="50"/>
      <c r="AA125" s="51"/>
      <c r="AB125" s="51"/>
      <c r="AC125" s="51"/>
      <c r="AD125" s="51"/>
      <c r="AE125" s="53"/>
      <c r="AF125" s="53"/>
      <c r="AG125" s="53"/>
      <c r="AH125" s="53">
        <f>'П.1.1-2020-2024 '!T123</f>
        <v>2.9</v>
      </c>
      <c r="AI125" s="53"/>
      <c r="AJ125" s="71"/>
    </row>
    <row r="126" spans="1:36" s="54" customFormat="1" ht="60.75" hidden="1" customHeight="1" outlineLevel="1" x14ac:dyDescent="0.25">
      <c r="A126" s="73"/>
      <c r="B126" s="60" t="str">
        <f>'П.1.1-2020-2024 '!B124</f>
        <v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v>
      </c>
      <c r="C126" s="50"/>
      <c r="D126" s="51"/>
      <c r="E126" s="51"/>
      <c r="F126" s="51"/>
      <c r="G126" s="51"/>
      <c r="H126" s="51"/>
      <c r="I126" s="6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0"/>
      <c r="V126" s="50"/>
      <c r="W126" s="50"/>
      <c r="X126" s="50" t="str">
        <f>'П.1.1-2020-2024 '!N124</f>
        <v>0,63 МВА 
0,4 км</v>
      </c>
      <c r="Y126" s="50"/>
      <c r="Z126" s="50"/>
      <c r="AA126" s="51"/>
      <c r="AB126" s="51"/>
      <c r="AC126" s="51"/>
      <c r="AD126" s="51"/>
      <c r="AE126" s="53"/>
      <c r="AF126" s="53"/>
      <c r="AG126" s="53"/>
      <c r="AH126" s="53">
        <f>'П.1.1-2020-2024 '!T124</f>
        <v>3.8169064100000001</v>
      </c>
      <c r="AI126" s="53"/>
      <c r="AJ126" s="71"/>
    </row>
    <row r="127" spans="1:36" s="54" customFormat="1" ht="70.5" customHeight="1" collapsed="1" x14ac:dyDescent="0.25">
      <c r="A127" s="73"/>
      <c r="B127" s="91" t="str">
        <f>'П.1.1-2020-2024 '!B125</f>
        <v>J_2.1.12-1/2024 Строительство КРУН-6кВ. Иркутская область, г.Братск, ж/р Осиновка, ул.Томская.</v>
      </c>
      <c r="C127" s="50"/>
      <c r="D127" s="51"/>
      <c r="E127" s="51"/>
      <c r="F127" s="51"/>
      <c r="G127" s="51"/>
      <c r="H127" s="51"/>
      <c r="I127" s="6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0"/>
      <c r="V127" s="50"/>
      <c r="W127" s="50"/>
      <c r="X127" s="50"/>
      <c r="Y127" s="50" t="str">
        <f>'П.1.1-2020-2024 '!O125</f>
        <v xml:space="preserve">КРУН-6кВ </v>
      </c>
      <c r="Z127" s="50"/>
      <c r="AA127" s="51"/>
      <c r="AB127" s="51"/>
      <c r="AC127" s="51"/>
      <c r="AD127" s="51"/>
      <c r="AE127" s="53"/>
      <c r="AF127" s="53"/>
      <c r="AG127" s="53"/>
      <c r="AH127" s="53"/>
      <c r="AI127" s="53">
        <f>'П.1.1-2020-2024 '!U125</f>
        <v>0.861267</v>
      </c>
      <c r="AJ127" s="71"/>
    </row>
    <row r="128" spans="1:36" s="54" customFormat="1" ht="100.5" customHeight="1" x14ac:dyDescent="0.25">
      <c r="A128" s="73"/>
      <c r="B128" s="91" t="str">
        <f>'П.1.1-2020-2024 '!B126</f>
        <v>J_2.1.12-2/2024 Строительство нового участка ВЛ-10кВ №876 (0,05км), КТПН 10/0.4кВ (0,25 МВА) и ВЛИ-0.4кВ (0,22км). Иркутская область, г.Братск, ж/р Падун, ул.Геологов, ул.Надежды</v>
      </c>
      <c r="C128" s="50"/>
      <c r="D128" s="51"/>
      <c r="E128" s="51"/>
      <c r="F128" s="51"/>
      <c r="G128" s="51"/>
      <c r="H128" s="51"/>
      <c r="I128" s="6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0"/>
      <c r="V128" s="50"/>
      <c r="W128" s="50"/>
      <c r="X128" s="50"/>
      <c r="Y128" s="50" t="str">
        <f>'П.1.1-2020-2024 '!O126</f>
        <v>0,25 МВА
0,27 км</v>
      </c>
      <c r="Z128" s="50"/>
      <c r="AA128" s="51"/>
      <c r="AB128" s="51"/>
      <c r="AC128" s="51"/>
      <c r="AD128" s="51"/>
      <c r="AE128" s="53"/>
      <c r="AF128" s="53"/>
      <c r="AG128" s="53"/>
      <c r="AH128" s="53"/>
      <c r="AI128" s="53">
        <f>'П.1.1-2020-2024 '!U126</f>
        <v>2.089188</v>
      </c>
      <c r="AJ128" s="71"/>
    </row>
    <row r="129" spans="1:36" s="54" customFormat="1" ht="105.75" customHeight="1" x14ac:dyDescent="0.25">
      <c r="A129" s="73"/>
      <c r="B129" s="91" t="str">
        <f>'П.1.1-2020-2024 '!B127</f>
        <v xml:space="preserve">J_2.1.12-3/2024 Строительство ВЛ-6кВ (0,02км) ЛЭП-"Сухой-2", КТПН 6/0.4кВ (0,4 МВА) и ЛЭП-0.4кВ (0,09км). Иркутская область, г. Братск, ж/р Сухой, ул. Труда, ул.Геологическая  </v>
      </c>
      <c r="C129" s="50"/>
      <c r="D129" s="51"/>
      <c r="E129" s="51"/>
      <c r="F129" s="51"/>
      <c r="G129" s="51"/>
      <c r="H129" s="51"/>
      <c r="I129" s="6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0"/>
      <c r="V129" s="50"/>
      <c r="W129" s="50"/>
      <c r="X129" s="50"/>
      <c r="Y129" s="50" t="str">
        <f>'П.1.1-2020-2024 '!O127</f>
        <v>0,4 МВА
0,11 км</v>
      </c>
      <c r="Z129" s="50"/>
      <c r="AA129" s="51"/>
      <c r="AB129" s="51"/>
      <c r="AC129" s="51"/>
      <c r="AD129" s="51"/>
      <c r="AE129" s="53"/>
      <c r="AF129" s="53"/>
      <c r="AG129" s="53"/>
      <c r="AH129" s="53"/>
      <c r="AI129" s="53">
        <f>'П.1.1-2020-2024 '!U127</f>
        <v>1.7630479999999999</v>
      </c>
      <c r="AJ129" s="71"/>
    </row>
    <row r="130" spans="1:36" s="54" customFormat="1" ht="141" customHeight="1" x14ac:dyDescent="0.25">
      <c r="A130" s="73"/>
      <c r="B130" s="91" t="str">
        <f>'П.1.1-2020-2024 '!B128</f>
        <v>J_2.1.12-4/2024 Строительство ВЛ-6кВ (0,11км) ЛЭП №867, КТПН 6/0.4кВ (0,63 МВА) и новых участков ВЛИ-0.4кВ (0,1кВ) от новой КТПН, ВЛИ-0.4кВ (0,64км) от ТП 6/0.4кВ №199. Иркутская область, г. Братск, ж/р Сосновый бор, ул. Свободная, ул.Душистая</v>
      </c>
      <c r="C130" s="50"/>
      <c r="D130" s="51"/>
      <c r="E130" s="51"/>
      <c r="F130" s="51"/>
      <c r="G130" s="51"/>
      <c r="H130" s="51"/>
      <c r="I130" s="6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0"/>
      <c r="V130" s="50"/>
      <c r="W130" s="50"/>
      <c r="X130" s="50"/>
      <c r="Y130" s="50" t="str">
        <f>'П.1.1-2020-2024 '!O128</f>
        <v>0,63 МВА
0,85 км</v>
      </c>
      <c r="Z130" s="50"/>
      <c r="AA130" s="51"/>
      <c r="AB130" s="51"/>
      <c r="AC130" s="51"/>
      <c r="AD130" s="51"/>
      <c r="AE130" s="53"/>
      <c r="AF130" s="53"/>
      <c r="AG130" s="53"/>
      <c r="AH130" s="53"/>
      <c r="AI130" s="53">
        <f>'П.1.1-2020-2024 '!U128</f>
        <v>4.1487359999999995</v>
      </c>
      <c r="AJ130" s="71"/>
    </row>
    <row r="131" spans="1:36" s="54" customFormat="1" ht="156" customHeight="1" x14ac:dyDescent="0.25">
      <c r="A131" s="73"/>
      <c r="B131" s="91" t="str">
        <f>'П.1.1-2020-2024 '!B129</f>
        <v>J_2.1.12-5/2024 Строительство КЛ-10кВ ЛЭП №№ 881, 878 (0,66км) и с установкой новой трансформаторной подстанции №133 (1 МВА). Иркутская область, г.Братск, П 17260000 (промзона Падунского округа, восточнее производственной базы ОАО "Братское молоко")</v>
      </c>
      <c r="C131" s="50"/>
      <c r="D131" s="51"/>
      <c r="E131" s="51"/>
      <c r="F131" s="51"/>
      <c r="G131" s="51"/>
      <c r="H131" s="51"/>
      <c r="I131" s="6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0"/>
      <c r="V131" s="50"/>
      <c r="W131" s="50"/>
      <c r="X131" s="50"/>
      <c r="Y131" s="50" t="str">
        <f>'П.1.1-2020-2024 '!O129</f>
        <v>ПИР</v>
      </c>
      <c r="Z131" s="50"/>
      <c r="AA131" s="51"/>
      <c r="AB131" s="51"/>
      <c r="AC131" s="51"/>
      <c r="AD131" s="51"/>
      <c r="AE131" s="53"/>
      <c r="AF131" s="53"/>
      <c r="AG131" s="53"/>
      <c r="AH131" s="53"/>
      <c r="AI131" s="53">
        <f>'П.1.1-2020-2024 '!U129</f>
        <v>1.8079999999999999E-2</v>
      </c>
      <c r="AJ131" s="71"/>
    </row>
    <row r="132" spans="1:36" s="54" customFormat="1" ht="111" customHeight="1" x14ac:dyDescent="0.25">
      <c r="A132" s="73"/>
      <c r="B132" s="91" t="str">
        <f>'П.1.1-2020-2024 '!B130</f>
        <v>J_2.1.12-6/2024 Строительство ВЛ-6кВ (0,08км) ЛЭП №840, новой трансформаторной подстанции №300 (0,4 МВА) и ВЛИ-0.4кВ (0,18км). Иркутская область, г.Братск, ж/р Падун.</v>
      </c>
      <c r="C132" s="50"/>
      <c r="D132" s="51"/>
      <c r="E132" s="51"/>
      <c r="F132" s="51"/>
      <c r="G132" s="51"/>
      <c r="H132" s="51"/>
      <c r="I132" s="6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0"/>
      <c r="V132" s="50"/>
      <c r="W132" s="50"/>
      <c r="X132" s="50"/>
      <c r="Y132" s="50" t="str">
        <f>'П.1.1-2020-2024 '!O130</f>
        <v>0,4 МВА
0,26 км</v>
      </c>
      <c r="Z132" s="50"/>
      <c r="AA132" s="51"/>
      <c r="AB132" s="51"/>
      <c r="AC132" s="51"/>
      <c r="AD132" s="51"/>
      <c r="AE132" s="53"/>
      <c r="AF132" s="53"/>
      <c r="AG132" s="53"/>
      <c r="AH132" s="53"/>
      <c r="AI132" s="53">
        <f>'П.1.1-2020-2024 '!U130</f>
        <v>1.8249</v>
      </c>
      <c r="AJ132" s="71"/>
    </row>
    <row r="133" spans="1:36" s="54" customFormat="1" ht="79.5" customHeight="1" x14ac:dyDescent="0.25">
      <c r="A133" s="73"/>
      <c r="B133" s="91" t="str">
        <f>'П.1.1-2020-2024 '!B131</f>
        <v>J_2.1.12-7/2024 Строительство ВЛИ-0,4кВ (0,22км) от КТПН 10/0,4кВ №339. Иркутская область, г. Братск, ж/р Южный Падун, ул. Мамырская.</v>
      </c>
      <c r="C133" s="50"/>
      <c r="D133" s="51"/>
      <c r="E133" s="51"/>
      <c r="F133" s="51"/>
      <c r="G133" s="51"/>
      <c r="H133" s="51"/>
      <c r="I133" s="6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0"/>
      <c r="V133" s="50"/>
      <c r="W133" s="50"/>
      <c r="X133" s="50"/>
      <c r="Y133" s="50" t="str">
        <f>'П.1.1-2020-2024 '!O131</f>
        <v>0,22 км</v>
      </c>
      <c r="Z133" s="50"/>
      <c r="AA133" s="51"/>
      <c r="AB133" s="51"/>
      <c r="AC133" s="51"/>
      <c r="AD133" s="51"/>
      <c r="AE133" s="53"/>
      <c r="AF133" s="53"/>
      <c r="AG133" s="53"/>
      <c r="AH133" s="53"/>
      <c r="AI133" s="53">
        <f>'П.1.1-2020-2024 '!U131</f>
        <v>0.29332449999999999</v>
      </c>
      <c r="AJ133" s="71"/>
    </row>
    <row r="134" spans="1:36" s="54" customFormat="1" ht="105.75" customHeight="1" x14ac:dyDescent="0.25">
      <c r="A134" s="73"/>
      <c r="B134" s="91" t="str">
        <f>'П.1.1-2020-2024 '!B132</f>
        <v>J_2.1.12-8/2024 Строительство КЛ-0.4кВ (0,346км) от ТП №366 до Д/с №107 по ул. Рябикова 25. Иркутская область, город Братск, жилой район Центральный, ул.Рябикова</v>
      </c>
      <c r="C134" s="50"/>
      <c r="D134" s="51"/>
      <c r="E134" s="51"/>
      <c r="F134" s="51"/>
      <c r="G134" s="51"/>
      <c r="H134" s="51"/>
      <c r="I134" s="6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0"/>
      <c r="V134" s="50"/>
      <c r="W134" s="50"/>
      <c r="X134" s="50"/>
      <c r="Y134" s="50" t="str">
        <f>'П.1.1-2020-2024 '!O132</f>
        <v>ПИР</v>
      </c>
      <c r="Z134" s="50"/>
      <c r="AA134" s="51"/>
      <c r="AB134" s="51"/>
      <c r="AC134" s="51"/>
      <c r="AD134" s="51"/>
      <c r="AE134" s="53"/>
      <c r="AF134" s="53"/>
      <c r="AG134" s="53"/>
      <c r="AH134" s="53"/>
      <c r="AI134" s="53">
        <f>'П.1.1-2020-2024 '!U132</f>
        <v>8.9600000000000009E-3</v>
      </c>
      <c r="AJ134" s="71"/>
    </row>
    <row r="135" spans="1:36" s="1" customFormat="1" ht="60.75" customHeight="1" x14ac:dyDescent="0.25">
      <c r="A135" s="69" t="s">
        <v>57</v>
      </c>
      <c r="B135" s="9" t="s">
        <v>135</v>
      </c>
      <c r="C135" s="8" t="str">
        <f>'П.1.1-2020-2024 '!C133</f>
        <v>К_2.1.13</v>
      </c>
      <c r="D135" s="5"/>
      <c r="E135" s="5"/>
      <c r="F135" s="5"/>
      <c r="G135" s="5"/>
      <c r="H135" s="5"/>
      <c r="I135" s="30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8" t="s">
        <v>134</v>
      </c>
      <c r="V135" s="8"/>
      <c r="W135" s="8"/>
      <c r="X135" s="8"/>
      <c r="Y135" s="8"/>
      <c r="Z135" s="8"/>
      <c r="AA135" s="5"/>
      <c r="AB135" s="5"/>
      <c r="AC135" s="5"/>
      <c r="AD135" s="5"/>
      <c r="AE135" s="7">
        <f>'П.1.1-2020-2024 '!Q133</f>
        <v>2</v>
      </c>
      <c r="AF135" s="7">
        <f>'П.1.1-2020-2024 '!R133</f>
        <v>3.7</v>
      </c>
      <c r="AG135" s="7">
        <f>'П.1.1-2020-2024 '!S133</f>
        <v>1</v>
      </c>
      <c r="AH135" s="7"/>
      <c r="AI135" s="7">
        <f>'П.1.1-2020-2024 '!U133</f>
        <v>0</v>
      </c>
      <c r="AJ135" s="70">
        <f>SUM(AE135:AI135)</f>
        <v>6.7</v>
      </c>
    </row>
    <row r="136" spans="1:36" s="1" customFormat="1" ht="60.75" customHeight="1" x14ac:dyDescent="0.25">
      <c r="A136" s="69" t="s">
        <v>222</v>
      </c>
      <c r="B136" s="9" t="s">
        <v>223</v>
      </c>
      <c r="C136" s="8" t="str">
        <f>'П.1.1-2020-2024 '!C134</f>
        <v>L_2.1.14</v>
      </c>
      <c r="D136" s="5"/>
      <c r="E136" s="5"/>
      <c r="F136" s="5"/>
      <c r="G136" s="5"/>
      <c r="H136" s="5"/>
      <c r="I136" s="30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8"/>
      <c r="V136" s="8"/>
      <c r="W136" s="8" t="s">
        <v>240</v>
      </c>
      <c r="X136" s="8"/>
      <c r="Y136" s="8"/>
      <c r="Z136" s="8" t="str">
        <f>W136</f>
        <v>3,55 км</v>
      </c>
      <c r="AA136" s="5"/>
      <c r="AB136" s="5"/>
      <c r="AC136" s="5"/>
      <c r="AD136" s="5"/>
      <c r="AE136" s="7"/>
      <c r="AF136" s="7"/>
      <c r="AG136" s="7">
        <f>'П.1.1-2020-2024 '!S134</f>
        <v>7.5810000000000004</v>
      </c>
      <c r="AH136" s="7"/>
      <c r="AI136" s="7"/>
      <c r="AJ136" s="70">
        <f>SUM(AE136:AI136)</f>
        <v>7.5810000000000004</v>
      </c>
    </row>
    <row r="137" spans="1:36" s="1" customFormat="1" ht="97.5" customHeight="1" x14ac:dyDescent="0.25">
      <c r="A137" s="69" t="s">
        <v>58</v>
      </c>
      <c r="B137" s="9" t="s">
        <v>130</v>
      </c>
      <c r="C137" s="8" t="str">
        <f>'П.1.1-2020-2024 '!C135</f>
        <v>J_2.1.15</v>
      </c>
      <c r="D137" s="5"/>
      <c r="E137" s="5"/>
      <c r="F137" s="5"/>
      <c r="G137" s="5"/>
      <c r="H137" s="5"/>
      <c r="I137" s="30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8"/>
      <c r="V137" s="8"/>
      <c r="W137" s="8"/>
      <c r="X137" s="8" t="str">
        <f>'П.1.1-2020-2024 '!N135</f>
        <v>8 МВА
2-х цепная ВЛ-35кВ по
 0,35 км</v>
      </c>
      <c r="Y137" s="8"/>
      <c r="Z137" s="8" t="str">
        <f>'П.1.1-2020-2024 '!P135</f>
        <v>8 МВА
2-х цепная ВЛ-35кВ по
 0,35 км</v>
      </c>
      <c r="AA137" s="5"/>
      <c r="AB137" s="5"/>
      <c r="AC137" s="5"/>
      <c r="AD137" s="5"/>
      <c r="AE137" s="7">
        <f>'П.1.1-2020-2024 '!Q135</f>
        <v>4.3068558125000003</v>
      </c>
      <c r="AF137" s="7">
        <f>'П.1.1-2020-2024 '!R135</f>
        <v>26.837499999999999</v>
      </c>
      <c r="AG137" s="7">
        <f>'П.1.1-2020-2024 '!S135</f>
        <v>83.007000000000005</v>
      </c>
      <c r="AH137" s="7">
        <f>'П.1.1-2020-2024 '!T135</f>
        <v>85.890999999999991</v>
      </c>
      <c r="AI137" s="7">
        <f>'П.1.1-2020-2024 '!U135</f>
        <v>0</v>
      </c>
      <c r="AJ137" s="70">
        <f>SUM(AE137:AI137)</f>
        <v>200.04235581249998</v>
      </c>
    </row>
    <row r="138" spans="1:36" s="1" customFormat="1" ht="81.75" customHeight="1" x14ac:dyDescent="0.25">
      <c r="A138" s="69" t="s">
        <v>127</v>
      </c>
      <c r="B138" s="9" t="str">
        <f>'П.1.1-2020-2024 '!B136</f>
        <v>Строительство распределительных сетей 10-0,4кВ в п.Янталь, п.Каймоново, п.Ручей, п.Звёздный Усть-Кутского района, в т.ч.:</v>
      </c>
      <c r="C138" s="8" t="str">
        <f>'П.1.1-2020-2024 '!C136</f>
        <v>J_2.1.16</v>
      </c>
      <c r="D138" s="5"/>
      <c r="E138" s="5"/>
      <c r="F138" s="5"/>
      <c r="G138" s="5"/>
      <c r="H138" s="5"/>
      <c r="I138" s="30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8" t="str">
        <f>'П.1.1-2020-2024 '!K136</f>
        <v>2,16 МВА
6,4 км</v>
      </c>
      <c r="V138" s="8" t="str">
        <f>'П.1.1-2020-2024 '!L136</f>
        <v>3,8 МВА
17 км</v>
      </c>
      <c r="W138" s="8" t="str">
        <f>'П.1.1-2020-2024 '!M136</f>
        <v>0,4 МВА
2,4 км</v>
      </c>
      <c r="X138" s="8" t="str">
        <f>'П.1.1-2020-2024 '!N136</f>
        <v>7,24 км</v>
      </c>
      <c r="Y138" s="8" t="str">
        <f>'П.1.1-2020-2024 '!O136</f>
        <v>3,4 км</v>
      </c>
      <c r="Z138" s="8" t="str">
        <f>'П.1.1-2020-2024 '!P136</f>
        <v>6,36 МВА
36,44 км</v>
      </c>
      <c r="AA138" s="5"/>
      <c r="AB138" s="5"/>
      <c r="AC138" s="5"/>
      <c r="AD138" s="5"/>
      <c r="AE138" s="7">
        <f>'П.1.1-2020-2024 '!Q136</f>
        <v>45.586349124999998</v>
      </c>
      <c r="AF138" s="7">
        <f>'П.1.1-2020-2024 '!R136</f>
        <v>43.507415690000002</v>
      </c>
      <c r="AG138" s="7">
        <f>'П.1.1-2020-2024 '!S136</f>
        <v>8.4267428545532006</v>
      </c>
      <c r="AH138" s="7">
        <f>'П.1.1-2020-2024 '!T136</f>
        <v>29.98436178</v>
      </c>
      <c r="AI138" s="7">
        <f>'П.1.1-2020-2024 '!U136</f>
        <v>11.8</v>
      </c>
      <c r="AJ138" s="70">
        <f>SUM(AE138:AI138)</f>
        <v>139.30486944955319</v>
      </c>
    </row>
    <row r="139" spans="1:36" s="62" customFormat="1" ht="81.75" hidden="1" customHeight="1" outlineLevel="1" x14ac:dyDescent="0.25">
      <c r="A139" s="73"/>
      <c r="B139" s="60" t="str">
        <f>'П.1.1-2020-2024 '!B137</f>
        <v>Строительство сетей 10кВ для перевода вновь построенных электрических сетей на ПС Янталь</v>
      </c>
      <c r="C139" s="50"/>
      <c r="D139" s="51"/>
      <c r="E139" s="51"/>
      <c r="F139" s="51"/>
      <c r="G139" s="51"/>
      <c r="H139" s="51"/>
      <c r="I139" s="6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0"/>
      <c r="V139" s="50"/>
      <c r="W139" s="50"/>
      <c r="X139" s="50" t="str">
        <f>'П.1.1-2020-2024 '!N137</f>
        <v>1,58 км</v>
      </c>
      <c r="Y139" s="50"/>
      <c r="Z139" s="50"/>
      <c r="AA139" s="51"/>
      <c r="AB139" s="51"/>
      <c r="AC139" s="51"/>
      <c r="AD139" s="51"/>
      <c r="AE139" s="53"/>
      <c r="AF139" s="53"/>
      <c r="AG139" s="53"/>
      <c r="AH139" s="53">
        <f>'П.1.1-2020-2024 '!T137</f>
        <v>5.2076897400000002</v>
      </c>
      <c r="AI139" s="53"/>
      <c r="AJ139" s="71"/>
    </row>
    <row r="140" spans="1:36" s="62" customFormat="1" ht="81.75" hidden="1" customHeight="1" outlineLevel="1" x14ac:dyDescent="0.25">
      <c r="A140" s="73"/>
      <c r="B140" s="60" t="str">
        <f>'П.1.1-2020-2024 '!B138</f>
        <v xml:space="preserve">Строительство электрических сетей 10-0.4кВ. Иркутская область, Усть-Кутский район, поселок Звездный, ул.Горбунова, ул. Солнечная, ул. Вавилова. </v>
      </c>
      <c r="C140" s="50"/>
      <c r="D140" s="51"/>
      <c r="E140" s="51"/>
      <c r="F140" s="51"/>
      <c r="G140" s="51"/>
      <c r="H140" s="51"/>
      <c r="I140" s="6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0"/>
      <c r="V140" s="50"/>
      <c r="W140" s="50"/>
      <c r="X140" s="50" t="str">
        <f>'П.1.1-2020-2024 '!N138</f>
        <v>1,69 км</v>
      </c>
      <c r="Y140" s="50"/>
      <c r="Z140" s="50"/>
      <c r="AA140" s="51"/>
      <c r="AB140" s="51"/>
      <c r="AC140" s="51"/>
      <c r="AD140" s="51"/>
      <c r="AE140" s="53"/>
      <c r="AF140" s="53"/>
      <c r="AG140" s="53"/>
      <c r="AH140" s="53">
        <f>'П.1.1-2020-2024 '!T138</f>
        <v>8.8156328199999994</v>
      </c>
      <c r="AI140" s="53"/>
      <c r="AJ140" s="71"/>
    </row>
    <row r="141" spans="1:36" s="62" customFormat="1" ht="81.75" hidden="1" customHeight="1" outlineLevel="1" x14ac:dyDescent="0.25">
      <c r="A141" s="73"/>
      <c r="B141" s="60" t="str">
        <f>'П.1.1-2020-2024 '!B139</f>
        <v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v>
      </c>
      <c r="C141" s="50"/>
      <c r="D141" s="51"/>
      <c r="E141" s="51"/>
      <c r="F141" s="51"/>
      <c r="G141" s="51"/>
      <c r="H141" s="51"/>
      <c r="I141" s="6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0"/>
      <c r="V141" s="50"/>
      <c r="W141" s="50"/>
      <c r="X141" s="50" t="str">
        <f>'П.1.1-2020-2024 '!N139</f>
        <v>3,38 км</v>
      </c>
      <c r="Y141" s="50"/>
      <c r="Z141" s="50"/>
      <c r="AA141" s="51"/>
      <c r="AB141" s="51"/>
      <c r="AC141" s="51"/>
      <c r="AD141" s="51"/>
      <c r="AE141" s="53"/>
      <c r="AF141" s="53"/>
      <c r="AG141" s="53"/>
      <c r="AH141" s="53">
        <f>'П.1.1-2020-2024 '!T139</f>
        <v>12.621216220000001</v>
      </c>
      <c r="AI141" s="53"/>
      <c r="AJ141" s="71"/>
    </row>
    <row r="142" spans="1:36" s="62" customFormat="1" ht="81.75" hidden="1" customHeight="1" outlineLevel="1" x14ac:dyDescent="0.25">
      <c r="A142" s="73"/>
      <c r="B142" s="60" t="str">
        <f>'П.1.1-2020-2024 '!B140</f>
        <v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v>
      </c>
      <c r="C142" s="50"/>
      <c r="D142" s="51"/>
      <c r="E142" s="51"/>
      <c r="F142" s="51"/>
      <c r="G142" s="51"/>
      <c r="H142" s="51"/>
      <c r="I142" s="6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0"/>
      <c r="V142" s="50"/>
      <c r="W142" s="50"/>
      <c r="X142" s="50" t="str">
        <f>'П.1.1-2020-2024 '!N140</f>
        <v>0,59 км</v>
      </c>
      <c r="Y142" s="50"/>
      <c r="Z142" s="50"/>
      <c r="AA142" s="51"/>
      <c r="AB142" s="51"/>
      <c r="AC142" s="51"/>
      <c r="AD142" s="51"/>
      <c r="AE142" s="53"/>
      <c r="AF142" s="53"/>
      <c r="AG142" s="53"/>
      <c r="AH142" s="53">
        <f>'П.1.1-2020-2024 '!T140</f>
        <v>1.7598229999999999</v>
      </c>
      <c r="AI142" s="53"/>
      <c r="AJ142" s="71"/>
    </row>
    <row r="143" spans="1:36" s="62" customFormat="1" ht="81.75" hidden="1" customHeight="1" outlineLevel="1" x14ac:dyDescent="0.25">
      <c r="A143" s="73"/>
      <c r="B143" s="60" t="str">
        <f>'П.1.1-2020-2024 '!B141</f>
        <v>Выполнение проектно-изыскательских работ. Иркутская область, Усть-Кутский район, п.Каймоново.</v>
      </c>
      <c r="C143" s="50"/>
      <c r="D143" s="51"/>
      <c r="E143" s="51"/>
      <c r="F143" s="51"/>
      <c r="G143" s="51"/>
      <c r="H143" s="51"/>
      <c r="I143" s="6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0"/>
      <c r="V143" s="50"/>
      <c r="W143" s="50"/>
      <c r="X143" s="50" t="str">
        <f>'П.1.1-2020-2024 '!N141</f>
        <v>ПИР</v>
      </c>
      <c r="Y143" s="50"/>
      <c r="Z143" s="50"/>
      <c r="AA143" s="51"/>
      <c r="AB143" s="51"/>
      <c r="AC143" s="51"/>
      <c r="AD143" s="51"/>
      <c r="AE143" s="53"/>
      <c r="AF143" s="53"/>
      <c r="AG143" s="53"/>
      <c r="AH143" s="53">
        <f>'П.1.1-2020-2024 '!T141</f>
        <v>1.58</v>
      </c>
      <c r="AI143" s="53"/>
      <c r="AJ143" s="71"/>
    </row>
    <row r="144" spans="1:36" s="62" customFormat="1" ht="106.5" customHeight="1" collapsed="1" x14ac:dyDescent="0.25">
      <c r="A144" s="73"/>
      <c r="B144" s="60" t="str">
        <f>'П.1.1-2020-2024 '!B142</f>
        <v>J_2.1.16-1/2024 Строительство ЛЭП-10кВ (2,53км) ф.6 от ПС Звёздный", ВЛИ-0.4кВ (0,87 км) от КТПН №11 по ул.Таюрская. Иркутская область, Усть-Кутский район, поселок Звездный</v>
      </c>
      <c r="C144" s="50"/>
      <c r="D144" s="51"/>
      <c r="E144" s="51"/>
      <c r="F144" s="51"/>
      <c r="G144" s="51"/>
      <c r="H144" s="51"/>
      <c r="I144" s="6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0"/>
      <c r="V144" s="50"/>
      <c r="W144" s="50"/>
      <c r="X144" s="50"/>
      <c r="Y144" s="50" t="str">
        <f>'П.1.1-2020-2024 '!O142</f>
        <v>3,4 км</v>
      </c>
      <c r="Z144" s="50"/>
      <c r="AA144" s="51"/>
      <c r="AB144" s="51"/>
      <c r="AC144" s="51"/>
      <c r="AD144" s="51"/>
      <c r="AE144" s="53"/>
      <c r="AF144" s="53"/>
      <c r="AG144" s="53"/>
      <c r="AH144" s="53"/>
      <c r="AI144" s="53">
        <f>'П.1.1-2020-2024 '!U142</f>
        <v>11.8</v>
      </c>
      <c r="AJ144" s="71"/>
    </row>
    <row r="145" spans="1:36" s="1" customFormat="1" ht="76.5" customHeight="1" x14ac:dyDescent="0.25">
      <c r="A145" s="69" t="s">
        <v>128</v>
      </c>
      <c r="B145" s="9" t="s">
        <v>229</v>
      </c>
      <c r="C145" s="8" t="str">
        <f>'П.1.1-2020-2024 '!C143</f>
        <v>J_2.1.17</v>
      </c>
      <c r="D145" s="5"/>
      <c r="E145" s="5"/>
      <c r="F145" s="5"/>
      <c r="G145" s="5"/>
      <c r="H145" s="5"/>
      <c r="I145" s="30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8" t="str">
        <f>'П.1.1-2020-2024 '!K143</f>
        <v>1,2 МВА
7,4 км</v>
      </c>
      <c r="V145" s="8" t="str">
        <f>'П.1.1-2020-2024 '!L143</f>
        <v>1,6 МВА</v>
      </c>
      <c r="W145" s="8"/>
      <c r="X145" s="8"/>
      <c r="Y145" s="8"/>
      <c r="Z145" s="8" t="str">
        <f>'П.1.1-2020-2024 '!P143</f>
        <v>2,8 МВА
7,4 км</v>
      </c>
      <c r="AA145" s="5"/>
      <c r="AB145" s="5"/>
      <c r="AC145" s="5"/>
      <c r="AD145" s="5"/>
      <c r="AE145" s="7">
        <f>'П.1.1-2020-2024 '!Q143</f>
        <v>39.01664555</v>
      </c>
      <c r="AF145" s="7">
        <f>'П.1.1-2020-2024 '!R143</f>
        <v>6.9419000000000004</v>
      </c>
      <c r="AG145" s="7"/>
      <c r="AH145" s="7"/>
      <c r="AI145" s="7"/>
      <c r="AJ145" s="70">
        <f>SUM(AE145:AI145)</f>
        <v>45.958545549999997</v>
      </c>
    </row>
    <row r="146" spans="1:36" s="1" customFormat="1" ht="66" customHeight="1" x14ac:dyDescent="0.25">
      <c r="A146" s="69" t="s">
        <v>129</v>
      </c>
      <c r="B146" s="9" t="str">
        <f>'П.1.1-2020-2024 '!B144</f>
        <v>Строительство распределительных сетей 10-0,4кВ в г.Тайшет, д.Сергино, д.Малиновка Тайшетского района, в т.ч.:</v>
      </c>
      <c r="C146" s="8" t="str">
        <f>'П.1.1-2020-2024 '!C144</f>
        <v>J_2.1.18</v>
      </c>
      <c r="D146" s="5"/>
      <c r="E146" s="5"/>
      <c r="F146" s="5"/>
      <c r="G146" s="5"/>
      <c r="H146" s="5"/>
      <c r="I146" s="30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8" t="str">
        <f>'П.1.1-2020-2024 '!K144</f>
        <v>0,8 МВА
2,3 км</v>
      </c>
      <c r="V146" s="8" t="str">
        <f>'П.1.1-2020-2024 '!L144</f>
        <v>2,41 МВА
8,9 км</v>
      </c>
      <c r="W146" s="8" t="str">
        <f>'П.1.1-2020-2024 '!M144</f>
        <v>0,25 МВА
3,2 км</v>
      </c>
      <c r="X146" s="8" t="str">
        <f>'П.1.1-2020-2024 '!N144</f>
        <v>0,16 МВА
0,44 км</v>
      </c>
      <c r="Y146" s="8" t="str">
        <f>'П.1.1-2020-2024 '!O144</f>
        <v>0,1 км</v>
      </c>
      <c r="Z146" s="8" t="str">
        <f>'П.1.1-2020-2024 '!P144</f>
        <v>3,62 МВА
14,94 км</v>
      </c>
      <c r="AA146" s="5"/>
      <c r="AB146" s="5"/>
      <c r="AC146" s="5"/>
      <c r="AD146" s="5"/>
      <c r="AE146" s="7">
        <f>'П.1.1-2020-2024 '!Q144</f>
        <v>11.27215</v>
      </c>
      <c r="AF146" s="7">
        <f>'П.1.1-2020-2024 '!R144</f>
        <v>19.949757000000002</v>
      </c>
      <c r="AG146" s="7">
        <f>'П.1.1-2020-2024 '!S144</f>
        <v>13.751999999999999</v>
      </c>
      <c r="AH146" s="7">
        <f>'П.1.1-2020-2024 '!T144</f>
        <v>2.0363496100000003</v>
      </c>
      <c r="AI146" s="7">
        <f>'П.1.1-2020-2024 '!U144</f>
        <v>1.1000000000000001</v>
      </c>
      <c r="AJ146" s="70">
        <f>SUM(AE146:AI146)</f>
        <v>48.11025661</v>
      </c>
    </row>
    <row r="147" spans="1:36" s="62" customFormat="1" ht="93.75" hidden="1" customHeight="1" outlineLevel="1" x14ac:dyDescent="0.25">
      <c r="A147" s="73"/>
      <c r="B147" s="60" t="str">
        <f>'П.1.1-2020-2024 '!B145</f>
        <v>Строительство ВЛ-10кВ, с установкой новой СКТП 10/0.4кВ №4-Т и строительством ВЛИ-0.4кВ. Иркутская область, город Тайшет, ул. Пушкина, ул.Новая</v>
      </c>
      <c r="C147" s="50"/>
      <c r="D147" s="51"/>
      <c r="E147" s="51"/>
      <c r="F147" s="51"/>
      <c r="G147" s="51"/>
      <c r="H147" s="51"/>
      <c r="I147" s="6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0"/>
      <c r="V147" s="50"/>
      <c r="W147" s="50"/>
      <c r="X147" s="50" t="str">
        <f>'П.1.1-2020-2024 '!N145</f>
        <v>0,16 МВА
0,44 км</v>
      </c>
      <c r="Y147" s="50"/>
      <c r="Z147" s="50"/>
      <c r="AA147" s="51"/>
      <c r="AB147" s="51"/>
      <c r="AC147" s="51"/>
      <c r="AD147" s="51"/>
      <c r="AE147" s="53"/>
      <c r="AF147" s="53"/>
      <c r="AG147" s="53"/>
      <c r="AH147" s="53">
        <f>'П.1.1-2020-2024 '!T145</f>
        <v>2.0363496100000003</v>
      </c>
      <c r="AI147" s="53"/>
      <c r="AJ147" s="71"/>
    </row>
    <row r="148" spans="1:36" s="62" customFormat="1" ht="118.5" customHeight="1" collapsed="1" x14ac:dyDescent="0.25">
      <c r="A148" s="73"/>
      <c r="B148" s="91" t="str">
        <f>'П.1.1-2020-2024 '!B146</f>
        <v xml:space="preserve">J_2.1.18-1/2024 Строительство кабельной линии (4*0,025км) напряжением 0.4кВ от ТП-306 до  ВРУ-0.4кВ дома №4  мкр. Мясникова. Иркутская область, г.Тайшет, мкр. Мясникова 4. </v>
      </c>
      <c r="C148" s="50"/>
      <c r="D148" s="51"/>
      <c r="E148" s="51"/>
      <c r="F148" s="51"/>
      <c r="G148" s="51"/>
      <c r="H148" s="51"/>
      <c r="I148" s="6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0"/>
      <c r="V148" s="50"/>
      <c r="W148" s="50"/>
      <c r="X148" s="50"/>
      <c r="Y148" s="50" t="str">
        <f>'П.1.1-2020-2024 '!O146</f>
        <v>0,1 км</v>
      </c>
      <c r="Z148" s="50"/>
      <c r="AA148" s="51"/>
      <c r="AB148" s="51"/>
      <c r="AC148" s="51"/>
      <c r="AD148" s="51"/>
      <c r="AE148" s="53"/>
      <c r="AF148" s="53"/>
      <c r="AG148" s="53"/>
      <c r="AH148" s="53"/>
      <c r="AI148" s="53">
        <f>'П.1.1-2020-2024 '!U146</f>
        <v>1.1000000000000001</v>
      </c>
      <c r="AJ148" s="71"/>
    </row>
    <row r="149" spans="1:36" s="62" customFormat="1" ht="108.75" customHeight="1" x14ac:dyDescent="0.25">
      <c r="A149" s="69" t="s">
        <v>393</v>
      </c>
      <c r="B149" s="59" t="str">
        <f>'П.1.1-2020-2024 '!B147</f>
        <v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v>
      </c>
      <c r="C149" s="8" t="str">
        <f>'П.1.1-2020-2024 '!C147</f>
        <v>N_2.1.19</v>
      </c>
      <c r="D149" s="5"/>
      <c r="E149" s="5"/>
      <c r="F149" s="5"/>
      <c r="G149" s="5"/>
      <c r="H149" s="5"/>
      <c r="I149" s="30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8"/>
      <c r="V149" s="8"/>
      <c r="W149" s="8"/>
      <c r="X149" s="8"/>
      <c r="Y149" s="8" t="str">
        <f>'П.1.1-2020-2024 '!O147</f>
        <v>ПИР 
подготовка строительной площадки</v>
      </c>
      <c r="Z149" s="8" t="str">
        <f>'П.1.1-2020-2024 '!P147</f>
        <v>ПИР 
подготовка строительной площадки</v>
      </c>
      <c r="AA149" s="5"/>
      <c r="AB149" s="5"/>
      <c r="AC149" s="5"/>
      <c r="AD149" s="5"/>
      <c r="AE149" s="7"/>
      <c r="AF149" s="7"/>
      <c r="AG149" s="7"/>
      <c r="AH149" s="7"/>
      <c r="AI149" s="7">
        <f>'П.1.1-2020-2024 '!U147</f>
        <v>1.449392</v>
      </c>
      <c r="AJ149" s="70">
        <f>'П.1.1-2020-2024 '!V147</f>
        <v>1.449392</v>
      </c>
    </row>
    <row r="150" spans="1:36" ht="18.75" x14ac:dyDescent="0.25">
      <c r="A150" s="69" t="s">
        <v>24</v>
      </c>
      <c r="B150" s="8"/>
      <c r="C150" s="8"/>
      <c r="D150" s="5"/>
      <c r="E150" s="5"/>
      <c r="F150" s="5"/>
      <c r="G150" s="5"/>
      <c r="H150" s="5"/>
      <c r="I150" s="30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7"/>
      <c r="Z150" s="7"/>
      <c r="AA150" s="7"/>
      <c r="AB150" s="7"/>
      <c r="AC150" s="25"/>
      <c r="AD150" s="7"/>
      <c r="AE150" s="7"/>
      <c r="AF150" s="7"/>
      <c r="AG150" s="7"/>
      <c r="AH150" s="7"/>
      <c r="AI150" s="7"/>
      <c r="AJ150" s="70"/>
    </row>
    <row r="151" spans="1:36" ht="18.75" x14ac:dyDescent="0.25">
      <c r="A151" s="76" t="s">
        <v>59</v>
      </c>
      <c r="B151" s="31" t="s">
        <v>60</v>
      </c>
      <c r="C151" s="31"/>
      <c r="D151" s="5"/>
      <c r="E151" s="5"/>
      <c r="F151" s="5"/>
      <c r="G151" s="5"/>
      <c r="H151" s="5"/>
      <c r="I151" s="30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7"/>
      <c r="Z151" s="7"/>
      <c r="AA151" s="7"/>
      <c r="AB151" s="7"/>
      <c r="AC151" s="25"/>
      <c r="AD151" s="7"/>
      <c r="AE151" s="7"/>
      <c r="AF151" s="7"/>
      <c r="AG151" s="7"/>
      <c r="AH151" s="7"/>
      <c r="AI151" s="7"/>
      <c r="AJ151" s="70"/>
    </row>
    <row r="152" spans="1:36" ht="18.75" x14ac:dyDescent="0.25">
      <c r="A152" s="72" t="s">
        <v>29</v>
      </c>
      <c r="B152" s="9" t="s">
        <v>27</v>
      </c>
      <c r="C152" s="9"/>
      <c r="D152" s="5"/>
      <c r="E152" s="5"/>
      <c r="F152" s="5"/>
      <c r="G152" s="5"/>
      <c r="H152" s="5"/>
      <c r="I152" s="30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0"/>
    </row>
    <row r="153" spans="1:36" ht="18.75" x14ac:dyDescent="0.25">
      <c r="A153" s="72"/>
      <c r="B153" s="9" t="s">
        <v>61</v>
      </c>
      <c r="C153" s="9"/>
      <c r="D153" s="5"/>
      <c r="E153" s="5"/>
      <c r="F153" s="5"/>
      <c r="G153" s="5"/>
      <c r="H153" s="5"/>
      <c r="I153" s="30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0"/>
    </row>
    <row r="154" spans="1:36" ht="18.75" x14ac:dyDescent="0.25">
      <c r="A154" s="72" t="s">
        <v>30</v>
      </c>
      <c r="B154" s="9" t="s">
        <v>28</v>
      </c>
      <c r="C154" s="9"/>
      <c r="D154" s="5"/>
      <c r="E154" s="5"/>
      <c r="F154" s="5"/>
      <c r="G154" s="5"/>
      <c r="H154" s="5"/>
      <c r="I154" s="30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0"/>
    </row>
    <row r="155" spans="1:36" ht="18.75" x14ac:dyDescent="0.25">
      <c r="A155" s="72"/>
      <c r="B155" s="9" t="s">
        <v>61</v>
      </c>
      <c r="C155" s="9"/>
      <c r="D155" s="5"/>
      <c r="E155" s="5"/>
      <c r="F155" s="5"/>
      <c r="G155" s="5"/>
      <c r="H155" s="5"/>
      <c r="I155" s="30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0"/>
    </row>
    <row r="156" spans="1:36" ht="18.75" x14ac:dyDescent="0.25">
      <c r="A156" s="69" t="s">
        <v>24</v>
      </c>
      <c r="B156" s="8"/>
      <c r="C156" s="8"/>
      <c r="D156" s="5"/>
      <c r="E156" s="5"/>
      <c r="F156" s="5"/>
      <c r="G156" s="5"/>
      <c r="H156" s="5"/>
      <c r="I156" s="30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0"/>
    </row>
    <row r="157" spans="1:36" ht="18.75" x14ac:dyDescent="0.25">
      <c r="A157" s="222" t="s">
        <v>62</v>
      </c>
      <c r="B157" s="223"/>
      <c r="C157" s="57"/>
      <c r="D157" s="5"/>
      <c r="E157" s="5"/>
      <c r="F157" s="5"/>
      <c r="G157" s="5"/>
      <c r="H157" s="5"/>
      <c r="I157" s="30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0"/>
    </row>
    <row r="158" spans="1:36" ht="37.5" x14ac:dyDescent="0.25">
      <c r="A158" s="72"/>
      <c r="B158" s="31" t="s">
        <v>63</v>
      </c>
      <c r="C158" s="31"/>
      <c r="D158" s="5"/>
      <c r="E158" s="5"/>
      <c r="F158" s="5"/>
      <c r="G158" s="5"/>
      <c r="H158" s="5"/>
      <c r="I158" s="30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0"/>
    </row>
    <row r="159" spans="1:36" ht="18.75" x14ac:dyDescent="0.25">
      <c r="A159" s="69" t="s">
        <v>29</v>
      </c>
      <c r="B159" s="9" t="s">
        <v>27</v>
      </c>
      <c r="C159" s="9"/>
      <c r="D159" s="5"/>
      <c r="E159" s="5"/>
      <c r="F159" s="5"/>
      <c r="G159" s="5"/>
      <c r="H159" s="5"/>
      <c r="I159" s="30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0"/>
    </row>
    <row r="160" spans="1:36" ht="18.75" x14ac:dyDescent="0.25">
      <c r="A160" s="69" t="s">
        <v>30</v>
      </c>
      <c r="B160" s="9" t="s">
        <v>28</v>
      </c>
      <c r="C160" s="9"/>
      <c r="D160" s="5"/>
      <c r="E160" s="5"/>
      <c r="F160" s="5"/>
      <c r="G160" s="5"/>
      <c r="H160" s="5"/>
      <c r="I160" s="30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0"/>
    </row>
    <row r="161" spans="1:220" ht="19.5" thickBot="1" x14ac:dyDescent="0.3">
      <c r="A161" s="77" t="s">
        <v>24</v>
      </c>
      <c r="B161" s="78"/>
      <c r="C161" s="78"/>
      <c r="D161" s="79"/>
      <c r="E161" s="79"/>
      <c r="F161" s="79"/>
      <c r="G161" s="79"/>
      <c r="H161" s="79"/>
      <c r="I161" s="85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7"/>
    </row>
    <row r="162" spans="1:220" ht="23.25" x14ac:dyDescent="0.35">
      <c r="P162" s="28"/>
      <c r="Q162" s="28"/>
      <c r="R162" s="28"/>
      <c r="S162" s="28"/>
      <c r="T162" s="29"/>
    </row>
    <row r="163" spans="1:220" s="2" customFormat="1" x14ac:dyDescent="0.25">
      <c r="A163" s="35" t="s">
        <v>85</v>
      </c>
      <c r="B163" s="36" t="s">
        <v>86</v>
      </c>
      <c r="C163" s="36"/>
    </row>
    <row r="164" spans="1:220" s="2" customFormat="1" x14ac:dyDescent="0.25">
      <c r="A164" s="35" t="s">
        <v>87</v>
      </c>
      <c r="B164" s="37" t="s">
        <v>88</v>
      </c>
      <c r="C164" s="37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  <c r="HJ164" s="3"/>
      <c r="HK164" s="3"/>
      <c r="HL164" s="3"/>
    </row>
    <row r="165" spans="1:220" s="2" customFormat="1" x14ac:dyDescent="0.25">
      <c r="A165" s="35" t="s">
        <v>89</v>
      </c>
      <c r="B165" s="36" t="s">
        <v>90</v>
      </c>
      <c r="C165" s="36"/>
    </row>
    <row r="166" spans="1:220" s="2" customFormat="1" ht="27" customHeight="1" x14ac:dyDescent="0.25">
      <c r="B166" s="36" t="s">
        <v>91</v>
      </c>
      <c r="C166" s="36"/>
    </row>
    <row r="167" spans="1:220" x14ac:dyDescent="0.25">
      <c r="B167" s="10"/>
      <c r="C167" s="10"/>
    </row>
  </sheetData>
  <mergeCells count="33">
    <mergeCell ref="AG8:AJ8"/>
    <mergeCell ref="AI14:AI15"/>
    <mergeCell ref="AJ14:AJ15"/>
    <mergeCell ref="AH7:AJ7"/>
    <mergeCell ref="AH1:AJ1"/>
    <mergeCell ref="AH2:AJ2"/>
    <mergeCell ref="AH3:AJ3"/>
    <mergeCell ref="AH4:AJ4"/>
    <mergeCell ref="A10:AJ10"/>
    <mergeCell ref="A11:AJ11"/>
    <mergeCell ref="V14:V15"/>
    <mergeCell ref="D13:I14"/>
    <mergeCell ref="J13:O14"/>
    <mergeCell ref="P13:P15"/>
    <mergeCell ref="AH5:AK5"/>
    <mergeCell ref="Q16:Z16"/>
    <mergeCell ref="AA14:AE14"/>
    <mergeCell ref="AF14:AF15"/>
    <mergeCell ref="AG14:AG15"/>
    <mergeCell ref="Q13:AJ13"/>
    <mergeCell ref="Q14:U14"/>
    <mergeCell ref="W14:W15"/>
    <mergeCell ref="X14:X15"/>
    <mergeCell ref="Y14:Y15"/>
    <mergeCell ref="Z14:Z15"/>
    <mergeCell ref="AA16:AJ16"/>
    <mergeCell ref="AH14:AH15"/>
    <mergeCell ref="A157:B157"/>
    <mergeCell ref="D15:I15"/>
    <mergeCell ref="B13:B15"/>
    <mergeCell ref="A13:A15"/>
    <mergeCell ref="J15:O15"/>
    <mergeCell ref="C13:C15"/>
  </mergeCells>
  <phoneticPr fontId="8" type="noConversion"/>
  <printOptions horizontalCentered="1"/>
  <pageMargins left="0.19685039370078741" right="0.19685039370078741" top="0.19685039370078741" bottom="0.19685039370078741" header="0" footer="0"/>
  <pageSetup paperSize="8" scale="32" fitToHeight="0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A71"/>
  <sheetViews>
    <sheetView view="pageBreakPreview" topLeftCell="A10" zoomScale="60" zoomScaleNormal="60" workbookViewId="0">
      <selection activeCell="J33" sqref="J33"/>
    </sheetView>
  </sheetViews>
  <sheetFormatPr defaultRowHeight="15.75" x14ac:dyDescent="0.25"/>
  <cols>
    <col min="1" max="1" width="10.42578125" style="32" customWidth="1"/>
    <col min="2" max="2" width="50.85546875" style="4" customWidth="1"/>
    <col min="3" max="3" width="19.85546875" style="4" customWidth="1"/>
    <col min="4" max="4" width="25" style="4" customWidth="1"/>
    <col min="5" max="5" width="15.5703125" style="4" customWidth="1"/>
    <col min="6" max="6" width="15.7109375" style="4" customWidth="1"/>
    <col min="7" max="7" width="10.85546875" style="4" customWidth="1"/>
    <col min="8" max="8" width="7.5703125" style="4" customWidth="1"/>
    <col min="9" max="9" width="13.42578125" style="4" customWidth="1"/>
    <col min="10" max="10" width="14.140625" style="4" customWidth="1"/>
    <col min="11" max="11" width="9.28515625" style="4" customWidth="1"/>
    <col min="12" max="13" width="12" style="4" customWidth="1"/>
    <col min="14" max="14" width="11.5703125" style="4" customWidth="1"/>
    <col min="15" max="15" width="14.28515625" style="4" customWidth="1"/>
    <col min="16" max="16" width="16.7109375" style="4" customWidth="1"/>
    <col min="17" max="17" width="17.5703125" style="4" customWidth="1"/>
    <col min="18" max="18" width="19" style="4" customWidth="1"/>
    <col min="19" max="19" width="20.140625" style="4" customWidth="1"/>
    <col min="20" max="20" width="18.7109375" style="4" customWidth="1"/>
    <col min="21" max="21" width="6.7109375" style="4" customWidth="1"/>
    <col min="22" max="22" width="6.85546875" style="4" customWidth="1"/>
    <col min="23" max="23" width="21.5703125" style="4" customWidth="1"/>
    <col min="24" max="24" width="10.5703125" style="27" customWidth="1"/>
    <col min="25" max="25" width="10" style="27" customWidth="1"/>
    <col min="26" max="26" width="10.85546875" style="27" customWidth="1"/>
    <col min="27" max="27" width="12.42578125" style="27" customWidth="1"/>
  </cols>
  <sheetData>
    <row r="1" spans="1:27" ht="51" customHeight="1" x14ac:dyDescent="0.25">
      <c r="X1" s="210" t="s">
        <v>160</v>
      </c>
      <c r="Y1" s="210"/>
      <c r="Z1" s="210"/>
      <c r="AA1" s="210"/>
    </row>
    <row r="2" spans="1:27" ht="18.75" x14ac:dyDescent="0.3">
      <c r="X2" s="211" t="s">
        <v>12</v>
      </c>
      <c r="Y2" s="211"/>
      <c r="Z2" s="211"/>
      <c r="AA2" s="4"/>
    </row>
    <row r="3" spans="1:27" ht="18.75" x14ac:dyDescent="0.3">
      <c r="X3" s="211" t="s">
        <v>339</v>
      </c>
      <c r="Y3" s="211"/>
      <c r="Z3" s="211"/>
      <c r="AA3"/>
    </row>
    <row r="4" spans="1:27" ht="18.75" customHeight="1" x14ac:dyDescent="0.25">
      <c r="X4" s="212" t="s">
        <v>92</v>
      </c>
      <c r="Y4" s="212"/>
      <c r="Z4" s="212"/>
      <c r="AA4"/>
    </row>
    <row r="5" spans="1:27" ht="18.75" x14ac:dyDescent="0.25">
      <c r="X5" s="213" t="s">
        <v>340</v>
      </c>
      <c r="Y5" s="213"/>
      <c r="Z5" s="213"/>
      <c r="AA5" s="213"/>
    </row>
    <row r="6" spans="1:27" ht="18.75" x14ac:dyDescent="0.3">
      <c r="X6" s="189"/>
      <c r="Y6" s="190"/>
      <c r="Z6" s="190"/>
      <c r="AA6" s="190"/>
    </row>
    <row r="7" spans="1:27" ht="18.75" x14ac:dyDescent="0.25">
      <c r="X7" s="4"/>
      <c r="Y7" s="238" t="s">
        <v>13</v>
      </c>
      <c r="Z7" s="238"/>
      <c r="AA7" s="238"/>
    </row>
    <row r="8" spans="1:27" ht="18.75" x14ac:dyDescent="0.3">
      <c r="V8" s="26"/>
      <c r="W8" s="26"/>
      <c r="X8" s="236" t="s">
        <v>400</v>
      </c>
      <c r="Y8" s="236"/>
      <c r="Z8" s="236"/>
      <c r="AA8" s="236"/>
    </row>
    <row r="9" spans="1:27" ht="18.75" x14ac:dyDescent="0.3">
      <c r="X9" s="4"/>
      <c r="Y9" s="19"/>
      <c r="Z9" s="19"/>
      <c r="AA9" s="45" t="s">
        <v>14</v>
      </c>
    </row>
    <row r="10" spans="1:27" ht="22.5" x14ac:dyDescent="0.25">
      <c r="A10" s="218" t="s">
        <v>126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</row>
    <row r="11" spans="1:27" ht="22.5" x14ac:dyDescent="0.25">
      <c r="A11" s="218" t="s">
        <v>161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</row>
    <row r="12" spans="1:27" ht="16.5" thickBot="1" x14ac:dyDescent="0.3"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7" ht="58.5" customHeight="1" x14ac:dyDescent="0.25">
      <c r="A13" s="219" t="s">
        <v>0</v>
      </c>
      <c r="B13" s="207" t="s">
        <v>162</v>
      </c>
      <c r="C13" s="207" t="s">
        <v>163</v>
      </c>
      <c r="D13" s="225" t="s">
        <v>164</v>
      </c>
      <c r="E13" s="207" t="s">
        <v>165</v>
      </c>
      <c r="F13" s="207"/>
      <c r="G13" s="207"/>
      <c r="H13" s="231" t="s">
        <v>166</v>
      </c>
      <c r="I13" s="207" t="s">
        <v>167</v>
      </c>
      <c r="J13" s="207"/>
      <c r="K13" s="207" t="s">
        <v>168</v>
      </c>
      <c r="L13" s="207"/>
      <c r="M13" s="207"/>
      <c r="N13" s="207"/>
      <c r="O13" s="225" t="s">
        <v>169</v>
      </c>
      <c r="P13" s="207" t="s">
        <v>170</v>
      </c>
      <c r="Q13" s="207" t="s">
        <v>171</v>
      </c>
      <c r="R13" s="207"/>
      <c r="S13" s="207" t="s">
        <v>172</v>
      </c>
      <c r="T13" s="207"/>
      <c r="U13" s="207" t="s">
        <v>173</v>
      </c>
      <c r="V13" s="207"/>
      <c r="W13" s="207"/>
      <c r="X13" s="207" t="s">
        <v>174</v>
      </c>
      <c r="Y13" s="207"/>
      <c r="Z13" s="207"/>
      <c r="AA13" s="221"/>
    </row>
    <row r="14" spans="1:27" ht="48.75" customHeight="1" x14ac:dyDescent="0.25">
      <c r="A14" s="220"/>
      <c r="B14" s="208"/>
      <c r="C14" s="208"/>
      <c r="D14" s="226"/>
      <c r="E14" s="243" t="s">
        <v>175</v>
      </c>
      <c r="F14" s="243" t="s">
        <v>176</v>
      </c>
      <c r="G14" s="243" t="s">
        <v>177</v>
      </c>
      <c r="H14" s="232"/>
      <c r="I14" s="208" t="s">
        <v>178</v>
      </c>
      <c r="J14" s="208" t="s">
        <v>179</v>
      </c>
      <c r="K14" s="246" t="s">
        <v>180</v>
      </c>
      <c r="L14" s="246" t="s">
        <v>181</v>
      </c>
      <c r="M14" s="244" t="s">
        <v>182</v>
      </c>
      <c r="N14" s="246" t="s">
        <v>183</v>
      </c>
      <c r="O14" s="226"/>
      <c r="P14" s="208"/>
      <c r="Q14" s="208" t="s">
        <v>184</v>
      </c>
      <c r="R14" s="243" t="s">
        <v>185</v>
      </c>
      <c r="S14" s="208" t="s">
        <v>184</v>
      </c>
      <c r="T14" s="208" t="s">
        <v>185</v>
      </c>
      <c r="U14" s="244" t="s">
        <v>186</v>
      </c>
      <c r="V14" s="244" t="s">
        <v>187</v>
      </c>
      <c r="W14" s="243" t="s">
        <v>188</v>
      </c>
      <c r="X14" s="208" t="s">
        <v>189</v>
      </c>
      <c r="Y14" s="208"/>
      <c r="Z14" s="208" t="s">
        <v>190</v>
      </c>
      <c r="AA14" s="245"/>
    </row>
    <row r="15" spans="1:27" ht="58.5" customHeight="1" x14ac:dyDescent="0.25">
      <c r="A15" s="220"/>
      <c r="B15" s="208"/>
      <c r="C15" s="208"/>
      <c r="D15" s="226"/>
      <c r="E15" s="226"/>
      <c r="F15" s="226"/>
      <c r="G15" s="226"/>
      <c r="H15" s="232"/>
      <c r="I15" s="208"/>
      <c r="J15" s="208"/>
      <c r="K15" s="246"/>
      <c r="L15" s="246"/>
      <c r="M15" s="232"/>
      <c r="N15" s="246"/>
      <c r="O15" s="226"/>
      <c r="P15" s="208"/>
      <c r="Q15" s="208"/>
      <c r="R15" s="226"/>
      <c r="S15" s="208"/>
      <c r="T15" s="208"/>
      <c r="U15" s="232"/>
      <c r="V15" s="232"/>
      <c r="W15" s="226"/>
      <c r="X15" s="208"/>
      <c r="Y15" s="208"/>
      <c r="Z15" s="208"/>
      <c r="AA15" s="245"/>
    </row>
    <row r="16" spans="1:27" ht="238.5" customHeight="1" x14ac:dyDescent="0.25">
      <c r="A16" s="220"/>
      <c r="B16" s="208"/>
      <c r="C16" s="208"/>
      <c r="D16" s="227"/>
      <c r="E16" s="227"/>
      <c r="F16" s="227"/>
      <c r="G16" s="227"/>
      <c r="H16" s="233"/>
      <c r="I16" s="208"/>
      <c r="J16" s="208"/>
      <c r="K16" s="246"/>
      <c r="L16" s="246"/>
      <c r="M16" s="233"/>
      <c r="N16" s="246"/>
      <c r="O16" s="227"/>
      <c r="P16" s="208"/>
      <c r="Q16" s="208"/>
      <c r="R16" s="227"/>
      <c r="S16" s="208"/>
      <c r="T16" s="208"/>
      <c r="U16" s="233"/>
      <c r="V16" s="233"/>
      <c r="W16" s="227"/>
      <c r="X16" s="31" t="s">
        <v>191</v>
      </c>
      <c r="Y16" s="31" t="s">
        <v>192</v>
      </c>
      <c r="Z16" s="33" t="s">
        <v>193</v>
      </c>
      <c r="AA16" s="66" t="s">
        <v>194</v>
      </c>
    </row>
    <row r="17" spans="1:27" ht="140.25" customHeight="1" x14ac:dyDescent="0.25">
      <c r="A17" s="69" t="s">
        <v>15</v>
      </c>
      <c r="B17" s="9" t="s">
        <v>93</v>
      </c>
      <c r="C17" s="8" t="s">
        <v>195</v>
      </c>
      <c r="D17" s="8" t="s">
        <v>196</v>
      </c>
      <c r="E17" s="8">
        <v>23.12</v>
      </c>
      <c r="F17" s="12"/>
      <c r="G17" s="97">
        <v>24.3</v>
      </c>
      <c r="H17" s="191"/>
      <c r="I17" s="12">
        <v>2020</v>
      </c>
      <c r="J17" s="12">
        <v>2024</v>
      </c>
      <c r="K17" s="12"/>
      <c r="L17" s="12"/>
      <c r="M17" s="8"/>
      <c r="N17" s="12"/>
      <c r="O17" s="12"/>
      <c r="P17" s="12"/>
      <c r="Q17" s="7">
        <f>'П.1.1-2020-2024 '!V19</f>
        <v>121.49670431999999</v>
      </c>
      <c r="R17" s="12"/>
      <c r="S17" s="12"/>
      <c r="T17" s="12"/>
      <c r="U17" s="12"/>
      <c r="V17" s="12"/>
      <c r="W17" s="12"/>
      <c r="X17" s="12"/>
      <c r="Y17" s="12"/>
      <c r="Z17" s="12"/>
      <c r="AA17" s="80"/>
    </row>
    <row r="18" spans="1:27" ht="163.5" customHeight="1" x14ac:dyDescent="0.25">
      <c r="A18" s="69" t="s">
        <v>18</v>
      </c>
      <c r="B18" s="9" t="s">
        <v>17</v>
      </c>
      <c r="C18" s="8" t="s">
        <v>195</v>
      </c>
      <c r="D18" s="8" t="s">
        <v>197</v>
      </c>
      <c r="E18" s="8">
        <v>11.6</v>
      </c>
      <c r="F18" s="12"/>
      <c r="G18" s="97">
        <v>12.1</v>
      </c>
      <c r="H18" s="191"/>
      <c r="I18" s="12">
        <v>2020</v>
      </c>
      <c r="J18" s="12">
        <v>2023</v>
      </c>
      <c r="K18" s="12"/>
      <c r="L18" s="12"/>
      <c r="M18" s="8"/>
      <c r="N18" s="12"/>
      <c r="O18" s="12"/>
      <c r="P18" s="12"/>
      <c r="Q18" s="7">
        <f>'П.1.1-2020-2024 '!V30</f>
        <v>39.876237232800001</v>
      </c>
      <c r="R18" s="12"/>
      <c r="S18" s="12"/>
      <c r="T18" s="12"/>
      <c r="U18" s="12"/>
      <c r="V18" s="12"/>
      <c r="W18" s="12"/>
      <c r="X18" s="12"/>
      <c r="Y18" s="12"/>
      <c r="Z18" s="12"/>
      <c r="AA18" s="80"/>
    </row>
    <row r="19" spans="1:27" ht="143.25" customHeight="1" x14ac:dyDescent="0.25">
      <c r="A19" s="69" t="s">
        <v>20</v>
      </c>
      <c r="B19" s="9" t="s">
        <v>19</v>
      </c>
      <c r="C19" s="8" t="s">
        <v>195</v>
      </c>
      <c r="D19" s="8" t="s">
        <v>198</v>
      </c>
      <c r="E19" s="8">
        <v>3.87</v>
      </c>
      <c r="F19" s="12"/>
      <c r="G19" s="97">
        <v>9.24</v>
      </c>
      <c r="H19" s="47"/>
      <c r="I19" s="12">
        <v>2020</v>
      </c>
      <c r="J19" s="12">
        <v>2024</v>
      </c>
      <c r="K19" s="12"/>
      <c r="L19" s="12"/>
      <c r="M19" s="8"/>
      <c r="N19" s="12"/>
      <c r="O19" s="12"/>
      <c r="P19" s="12"/>
      <c r="Q19" s="7">
        <f>'П.1.1-2020-2024 '!V35</f>
        <v>36.653489977199996</v>
      </c>
      <c r="R19" s="12"/>
      <c r="S19" s="12"/>
      <c r="T19" s="12"/>
      <c r="U19" s="12"/>
      <c r="V19" s="12"/>
      <c r="W19" s="12"/>
      <c r="X19" s="12"/>
      <c r="Y19" s="12"/>
      <c r="Z19" s="12"/>
      <c r="AA19" s="80"/>
    </row>
    <row r="20" spans="1:27" ht="185.25" customHeight="1" x14ac:dyDescent="0.25">
      <c r="A20" s="69" t="s">
        <v>21</v>
      </c>
      <c r="B20" s="9" t="s">
        <v>22</v>
      </c>
      <c r="C20" s="8" t="s">
        <v>195</v>
      </c>
      <c r="D20" s="8" t="s">
        <v>199</v>
      </c>
      <c r="E20" s="8">
        <v>6.22</v>
      </c>
      <c r="F20" s="12"/>
      <c r="G20" s="97">
        <v>11.08</v>
      </c>
      <c r="H20" s="47"/>
      <c r="I20" s="12">
        <v>2020</v>
      </c>
      <c r="J20" s="12">
        <v>2023</v>
      </c>
      <c r="K20" s="12"/>
      <c r="L20" s="12"/>
      <c r="M20" s="8"/>
      <c r="N20" s="12"/>
      <c r="O20" s="12"/>
      <c r="P20" s="12"/>
      <c r="Q20" s="7">
        <f>'П.1.1-2020-2024 '!V38</f>
        <v>42.237143362451206</v>
      </c>
      <c r="R20" s="12"/>
      <c r="S20" s="12"/>
      <c r="T20" s="12"/>
      <c r="U20" s="12"/>
      <c r="V20" s="12"/>
      <c r="W20" s="12"/>
      <c r="X20" s="12"/>
      <c r="Y20" s="12"/>
      <c r="Z20" s="12"/>
      <c r="AA20" s="80"/>
    </row>
    <row r="21" spans="1:27" ht="103.5" customHeight="1" x14ac:dyDescent="0.25">
      <c r="A21" s="69" t="s">
        <v>329</v>
      </c>
      <c r="B21" s="9" t="s">
        <v>330</v>
      </c>
      <c r="C21" s="8" t="s">
        <v>195</v>
      </c>
      <c r="D21" s="8" t="s">
        <v>353</v>
      </c>
      <c r="E21" s="8">
        <v>8</v>
      </c>
      <c r="F21" s="12"/>
      <c r="G21" s="97"/>
      <c r="H21" s="47"/>
      <c r="I21" s="12">
        <v>2024</v>
      </c>
      <c r="J21" s="12">
        <v>2026</v>
      </c>
      <c r="K21" s="12"/>
      <c r="L21" s="12"/>
      <c r="M21" s="8"/>
      <c r="N21" s="12"/>
      <c r="O21" s="12"/>
      <c r="P21" s="12"/>
      <c r="Q21" s="7">
        <f>8.8+134.88405</f>
        <v>143.68405000000001</v>
      </c>
      <c r="R21" s="12"/>
      <c r="S21" s="12"/>
      <c r="T21" s="12"/>
      <c r="U21" s="12"/>
      <c r="V21" s="12"/>
      <c r="W21" s="12"/>
      <c r="X21" s="12"/>
      <c r="Y21" s="12"/>
      <c r="Z21" s="12"/>
      <c r="AA21" s="80"/>
    </row>
    <row r="22" spans="1:27" ht="72.75" customHeight="1" x14ac:dyDescent="0.25">
      <c r="A22" s="69" t="s">
        <v>23</v>
      </c>
      <c r="B22" s="9" t="s">
        <v>137</v>
      </c>
      <c r="C22" s="8" t="s">
        <v>195</v>
      </c>
      <c r="D22" s="8" t="s">
        <v>200</v>
      </c>
      <c r="E22" s="8">
        <v>50</v>
      </c>
      <c r="F22" s="12"/>
      <c r="G22" s="97">
        <f>10.8*2</f>
        <v>21.6</v>
      </c>
      <c r="H22" s="47"/>
      <c r="I22" s="8">
        <v>2019</v>
      </c>
      <c r="J22" s="8">
        <v>2024</v>
      </c>
      <c r="K22" s="12"/>
      <c r="L22" s="12"/>
      <c r="M22" s="8"/>
      <c r="N22" s="12"/>
      <c r="O22" s="12"/>
      <c r="P22" s="12"/>
      <c r="Q22" s="7">
        <f>'П.1.1-2020-2024 '!V49</f>
        <v>451.37921954467998</v>
      </c>
      <c r="R22" s="12"/>
      <c r="S22" s="12"/>
      <c r="T22" s="12"/>
      <c r="U22" s="12"/>
      <c r="V22" s="12"/>
      <c r="W22" s="12"/>
      <c r="X22" s="12"/>
      <c r="Y22" s="12"/>
      <c r="Z22" s="12"/>
      <c r="AA22" s="80"/>
    </row>
    <row r="23" spans="1:27" ht="157.5" customHeight="1" x14ac:dyDescent="0.25">
      <c r="A23" s="69" t="s">
        <v>327</v>
      </c>
      <c r="B23" s="9" t="s">
        <v>346</v>
      </c>
      <c r="C23" s="8" t="s">
        <v>195</v>
      </c>
      <c r="D23" s="8" t="s">
        <v>200</v>
      </c>
      <c r="E23" s="8">
        <v>0.25</v>
      </c>
      <c r="F23" s="12"/>
      <c r="G23" s="97">
        <v>0.51</v>
      </c>
      <c r="H23" s="47"/>
      <c r="I23" s="8">
        <v>2023</v>
      </c>
      <c r="J23" s="8">
        <v>2024</v>
      </c>
      <c r="K23" s="12"/>
      <c r="L23" s="12"/>
      <c r="M23" s="8"/>
      <c r="N23" s="12"/>
      <c r="O23" s="12"/>
      <c r="P23" s="12"/>
      <c r="Q23" s="7">
        <f>'П.1.1-2020-2024 '!V50</f>
        <v>2.0048795299999997</v>
      </c>
      <c r="R23" s="12"/>
      <c r="S23" s="12"/>
      <c r="T23" s="12"/>
      <c r="U23" s="12"/>
      <c r="V23" s="12"/>
      <c r="W23" s="12"/>
      <c r="X23" s="12"/>
      <c r="Y23" s="12"/>
      <c r="Z23" s="12"/>
      <c r="AA23" s="80"/>
    </row>
    <row r="24" spans="1:27" ht="126.75" customHeight="1" x14ac:dyDescent="0.25">
      <c r="A24" s="69" t="s">
        <v>402</v>
      </c>
      <c r="B24" s="192" t="str">
        <f>'П.1.1-2020-2024 '!B54</f>
        <v>Реконструкция электрических сетей  0,4-10(6)кВ в городе Тайшете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v>
      </c>
      <c r="C24" s="8" t="s">
        <v>195</v>
      </c>
      <c r="D24" s="8" t="s">
        <v>405</v>
      </c>
      <c r="E24" s="8">
        <v>2</v>
      </c>
      <c r="F24" s="12"/>
      <c r="G24" s="97"/>
      <c r="H24" s="47"/>
      <c r="I24" s="8">
        <v>2024</v>
      </c>
      <c r="J24" s="8">
        <v>2024</v>
      </c>
      <c r="K24" s="12"/>
      <c r="L24" s="12"/>
      <c r="M24" s="8"/>
      <c r="N24" s="12"/>
      <c r="O24" s="12"/>
      <c r="P24" s="12"/>
      <c r="Q24" s="7">
        <f>'П.1.1-2020-2024 '!V54</f>
        <v>2.6</v>
      </c>
      <c r="R24" s="12"/>
      <c r="S24" s="12"/>
      <c r="T24" s="12"/>
      <c r="U24" s="12"/>
      <c r="V24" s="12"/>
      <c r="W24" s="12"/>
      <c r="X24" s="12"/>
      <c r="Y24" s="12"/>
      <c r="Z24" s="12"/>
      <c r="AA24" s="80"/>
    </row>
    <row r="25" spans="1:27" s="1" customFormat="1" ht="43.5" customHeight="1" x14ac:dyDescent="0.25">
      <c r="A25" s="69" t="s">
        <v>38</v>
      </c>
      <c r="B25" s="9" t="s">
        <v>37</v>
      </c>
      <c r="C25" s="8" t="s">
        <v>195</v>
      </c>
      <c r="D25" s="8"/>
      <c r="E25" s="12"/>
      <c r="F25" s="12"/>
      <c r="G25" s="97"/>
      <c r="H25" s="47"/>
      <c r="I25" s="12">
        <v>2020</v>
      </c>
      <c r="J25" s="12">
        <v>2024</v>
      </c>
      <c r="K25" s="12"/>
      <c r="L25" s="12"/>
      <c r="M25" s="8"/>
      <c r="N25" s="8"/>
      <c r="O25" s="12"/>
      <c r="P25" s="12"/>
      <c r="Q25" s="7">
        <f>'П.1.1-2020-2024 '!V69</f>
        <v>119.1</v>
      </c>
      <c r="R25" s="12"/>
      <c r="S25" s="12"/>
      <c r="T25" s="12"/>
      <c r="U25" s="12"/>
      <c r="V25" s="12"/>
      <c r="W25" s="12"/>
      <c r="X25" s="12"/>
      <c r="Y25" s="12"/>
      <c r="Z25" s="12"/>
      <c r="AA25" s="80"/>
    </row>
    <row r="26" spans="1:27" s="1" customFormat="1" ht="41.25" customHeight="1" x14ac:dyDescent="0.25">
      <c r="A26" s="69" t="s">
        <v>332</v>
      </c>
      <c r="B26" s="9" t="str">
        <f>'П.1.1-2020-2024 '!B70</f>
        <v>Программное обеспечение</v>
      </c>
      <c r="C26" s="8" t="s">
        <v>195</v>
      </c>
      <c r="D26" s="8"/>
      <c r="E26" s="12"/>
      <c r="F26" s="12"/>
      <c r="G26" s="97"/>
      <c r="H26" s="47"/>
      <c r="I26" s="12">
        <v>2024</v>
      </c>
      <c r="J26" s="12">
        <v>2024</v>
      </c>
      <c r="K26" s="12"/>
      <c r="L26" s="12"/>
      <c r="M26" s="8"/>
      <c r="N26" s="8"/>
      <c r="O26" s="12"/>
      <c r="P26" s="12"/>
      <c r="Q26" s="7">
        <f>'П.1.1-2020-2024 '!V70</f>
        <v>15.399999999999999</v>
      </c>
      <c r="R26" s="12"/>
      <c r="S26" s="12"/>
      <c r="T26" s="12"/>
      <c r="U26" s="12"/>
      <c r="V26" s="12"/>
      <c r="W26" s="12"/>
      <c r="X26" s="12"/>
      <c r="Y26" s="12"/>
      <c r="Z26" s="12"/>
      <c r="AA26" s="80"/>
    </row>
    <row r="27" spans="1:27" s="1" customFormat="1" ht="45" customHeight="1" x14ac:dyDescent="0.25">
      <c r="A27" s="69" t="s">
        <v>333</v>
      </c>
      <c r="B27" s="9" t="str">
        <f>'П.1.1-2020-2024 '!B71</f>
        <v>Ремонт производственных баз АО "БЭСК"</v>
      </c>
      <c r="C27" s="8" t="s">
        <v>195</v>
      </c>
      <c r="D27" s="8"/>
      <c r="E27" s="12"/>
      <c r="F27" s="12"/>
      <c r="G27" s="97"/>
      <c r="H27" s="47"/>
      <c r="I27" s="12">
        <v>2024</v>
      </c>
      <c r="J27" s="12">
        <v>2024</v>
      </c>
      <c r="K27" s="12"/>
      <c r="L27" s="12"/>
      <c r="M27" s="8"/>
      <c r="N27" s="8"/>
      <c r="O27" s="12"/>
      <c r="P27" s="12"/>
      <c r="Q27" s="7">
        <f>'П.1.1-2020-2024 '!V71</f>
        <v>17.384</v>
      </c>
      <c r="R27" s="12"/>
      <c r="S27" s="12"/>
      <c r="T27" s="12"/>
      <c r="U27" s="12"/>
      <c r="V27" s="12"/>
      <c r="W27" s="12"/>
      <c r="X27" s="12"/>
      <c r="Y27" s="12"/>
      <c r="Z27" s="12"/>
      <c r="AA27" s="80"/>
    </row>
    <row r="28" spans="1:27" s="1" customFormat="1" ht="43.5" customHeight="1" x14ac:dyDescent="0.25">
      <c r="A28" s="69" t="s">
        <v>396</v>
      </c>
      <c r="B28" s="9" t="str">
        <f>'П.1.1-2020-2024 '!B72</f>
        <v>Приобретение инструмента и инвентаря</v>
      </c>
      <c r="C28" s="8" t="s">
        <v>195</v>
      </c>
      <c r="D28" s="8"/>
      <c r="E28" s="12"/>
      <c r="F28" s="12"/>
      <c r="G28" s="97"/>
      <c r="H28" s="47"/>
      <c r="I28" s="12">
        <v>2024</v>
      </c>
      <c r="J28" s="12">
        <v>2024</v>
      </c>
      <c r="K28" s="12"/>
      <c r="L28" s="12"/>
      <c r="M28" s="8"/>
      <c r="N28" s="8"/>
      <c r="O28" s="12"/>
      <c r="P28" s="12"/>
      <c r="Q28" s="7">
        <f>'П.1.1-2020-2024 '!V72</f>
        <v>1.75</v>
      </c>
      <c r="R28" s="12"/>
      <c r="S28" s="12"/>
      <c r="T28" s="12"/>
      <c r="U28" s="12"/>
      <c r="V28" s="12"/>
      <c r="W28" s="12"/>
      <c r="X28" s="12"/>
      <c r="Y28" s="12"/>
      <c r="Z28" s="12"/>
      <c r="AA28" s="80"/>
    </row>
    <row r="29" spans="1:27" s="1" customFormat="1" ht="43.5" customHeight="1" x14ac:dyDescent="0.25">
      <c r="A29" s="69" t="s">
        <v>406</v>
      </c>
      <c r="B29" s="9" t="str">
        <f>'П.1.1-2020-2024 '!B73</f>
        <v>Приобретение тренажеров-манекенов для отработки СЛР</v>
      </c>
      <c r="C29" s="8" t="s">
        <v>195</v>
      </c>
      <c r="D29" s="8"/>
      <c r="E29" s="12"/>
      <c r="F29" s="12"/>
      <c r="G29" s="97"/>
      <c r="H29" s="47"/>
      <c r="I29" s="12">
        <v>2024</v>
      </c>
      <c r="J29" s="12">
        <v>2024</v>
      </c>
      <c r="K29" s="12"/>
      <c r="L29" s="12"/>
      <c r="M29" s="8"/>
      <c r="N29" s="8"/>
      <c r="O29" s="12"/>
      <c r="P29" s="12"/>
      <c r="Q29" s="7">
        <f>'П.1.1-2020-2024 '!V73</f>
        <v>0.92</v>
      </c>
      <c r="R29" s="12"/>
      <c r="S29" s="12"/>
      <c r="T29" s="12"/>
      <c r="U29" s="12"/>
      <c r="V29" s="12"/>
      <c r="W29" s="12"/>
      <c r="X29" s="12"/>
      <c r="Y29" s="12"/>
      <c r="Z29" s="12"/>
      <c r="AA29" s="80"/>
    </row>
    <row r="30" spans="1:27" s="1" customFormat="1" ht="67.5" customHeight="1" x14ac:dyDescent="0.25">
      <c r="A30" s="69" t="s">
        <v>447</v>
      </c>
      <c r="B30" s="9" t="str">
        <f>'П.1.1-2020-2024 '!B74</f>
        <v>Приобретение оборудования подвижной спутниковой связи (спутниковый телефон с sim-картой - 2шт)</v>
      </c>
      <c r="C30" s="8" t="s">
        <v>195</v>
      </c>
      <c r="D30" s="8"/>
      <c r="E30" s="12"/>
      <c r="F30" s="12"/>
      <c r="G30" s="97"/>
      <c r="H30" s="47"/>
      <c r="I30" s="12">
        <v>2024</v>
      </c>
      <c r="J30" s="12">
        <v>2024</v>
      </c>
      <c r="K30" s="12"/>
      <c r="L30" s="12"/>
      <c r="M30" s="8"/>
      <c r="N30" s="8"/>
      <c r="O30" s="12"/>
      <c r="P30" s="12"/>
      <c r="Q30" s="7">
        <f>'П.1.1-2020-2024 '!V74</f>
        <v>0.4</v>
      </c>
      <c r="R30" s="12"/>
      <c r="S30" s="12"/>
      <c r="T30" s="12"/>
      <c r="U30" s="12"/>
      <c r="V30" s="12"/>
      <c r="W30" s="12"/>
      <c r="X30" s="12"/>
      <c r="Y30" s="12"/>
      <c r="Z30" s="12"/>
      <c r="AA30" s="80"/>
    </row>
    <row r="31" spans="1:27" ht="220.5" customHeight="1" x14ac:dyDescent="0.25">
      <c r="A31" s="69" t="s">
        <v>41</v>
      </c>
      <c r="B31" s="9" t="s">
        <v>104</v>
      </c>
      <c r="C31" s="8" t="s">
        <v>195</v>
      </c>
      <c r="D31" s="8" t="s">
        <v>213</v>
      </c>
      <c r="E31" s="12"/>
      <c r="F31" s="12"/>
      <c r="G31" s="97"/>
      <c r="H31" s="47"/>
      <c r="I31" s="8">
        <v>2020</v>
      </c>
      <c r="J31" s="8">
        <v>2024</v>
      </c>
      <c r="K31" s="12"/>
      <c r="L31" s="12"/>
      <c r="M31" s="8"/>
      <c r="N31" s="12"/>
      <c r="O31" s="12"/>
      <c r="P31" s="12"/>
      <c r="Q31" s="7">
        <f>'П.1.1-2020-2024 '!V77</f>
        <v>78.325943640000006</v>
      </c>
      <c r="R31" s="12"/>
      <c r="S31" s="12"/>
      <c r="T31" s="12"/>
      <c r="U31" s="12"/>
      <c r="V31" s="12"/>
      <c r="W31" s="12"/>
      <c r="X31" s="12"/>
      <c r="Y31" s="12"/>
      <c r="Z31" s="12"/>
      <c r="AA31" s="80"/>
    </row>
    <row r="32" spans="1:27" ht="82.9" customHeight="1" x14ac:dyDescent="0.25">
      <c r="A32" s="69" t="s">
        <v>43</v>
      </c>
      <c r="B32" s="9" t="s">
        <v>42</v>
      </c>
      <c r="C32" s="8" t="s">
        <v>195</v>
      </c>
      <c r="D32" s="8" t="s">
        <v>201</v>
      </c>
      <c r="E32" s="12">
        <v>32</v>
      </c>
      <c r="F32" s="12"/>
      <c r="G32" s="97">
        <v>6.4</v>
      </c>
      <c r="H32" s="47"/>
      <c r="I32" s="8">
        <v>2015</v>
      </c>
      <c r="J32" s="8">
        <v>2020</v>
      </c>
      <c r="K32" s="12"/>
      <c r="L32" s="12"/>
      <c r="M32" s="8"/>
      <c r="N32" s="12"/>
      <c r="O32" s="12"/>
      <c r="P32" s="12"/>
      <c r="Q32" s="7">
        <f>'П.1.1-2020-2024 '!V78</f>
        <v>134.5005745</v>
      </c>
      <c r="R32" s="12"/>
      <c r="S32" s="12"/>
      <c r="T32" s="12"/>
      <c r="U32" s="12"/>
      <c r="V32" s="12"/>
      <c r="W32" s="12"/>
      <c r="X32" s="12"/>
      <c r="Y32" s="12"/>
      <c r="Z32" s="12"/>
      <c r="AA32" s="80"/>
    </row>
    <row r="33" spans="1:27" ht="100.9" customHeight="1" x14ac:dyDescent="0.25">
      <c r="A33" s="69" t="s">
        <v>105</v>
      </c>
      <c r="B33" s="9" t="s">
        <v>48</v>
      </c>
      <c r="C33" s="8" t="s">
        <v>195</v>
      </c>
      <c r="D33" s="8" t="s">
        <v>201</v>
      </c>
      <c r="E33" s="12"/>
      <c r="F33" s="12"/>
      <c r="G33" s="97">
        <v>7.15</v>
      </c>
      <c r="H33" s="47"/>
      <c r="I33" s="8">
        <v>2020</v>
      </c>
      <c r="J33" s="8">
        <v>2021</v>
      </c>
      <c r="K33" s="12"/>
      <c r="L33" s="12"/>
      <c r="M33" s="8"/>
      <c r="N33" s="12"/>
      <c r="O33" s="12"/>
      <c r="P33" s="12"/>
      <c r="Q33" s="7">
        <f>'П.1.1-2020-2024 '!V79</f>
        <v>44.551832106000006</v>
      </c>
      <c r="R33" s="12"/>
      <c r="S33" s="12"/>
      <c r="T33" s="12"/>
      <c r="U33" s="12"/>
      <c r="V33" s="12"/>
      <c r="W33" s="12"/>
      <c r="X33" s="12"/>
      <c r="Y33" s="12"/>
      <c r="Z33" s="12"/>
      <c r="AA33" s="80"/>
    </row>
    <row r="34" spans="1:27" ht="71.25" customHeight="1" x14ac:dyDescent="0.25">
      <c r="A34" s="69" t="s">
        <v>44</v>
      </c>
      <c r="B34" s="9" t="s">
        <v>234</v>
      </c>
      <c r="C34" s="8" t="s">
        <v>195</v>
      </c>
      <c r="D34" s="8" t="s">
        <v>231</v>
      </c>
      <c r="E34" s="12"/>
      <c r="F34" s="12"/>
      <c r="G34" s="97">
        <v>33.65</v>
      </c>
      <c r="H34" s="47"/>
      <c r="I34" s="8">
        <v>2022</v>
      </c>
      <c r="J34" s="8">
        <v>2026</v>
      </c>
      <c r="K34" s="12"/>
      <c r="L34" s="12"/>
      <c r="M34" s="8"/>
      <c r="N34" s="12"/>
      <c r="O34" s="12"/>
      <c r="P34" s="12"/>
      <c r="Q34" s="7">
        <f>'П.1.1-2020-2024 '!V80+63.073+32.862</f>
        <v>190.27589223999999</v>
      </c>
      <c r="R34" s="12"/>
      <c r="S34" s="12"/>
      <c r="T34" s="12"/>
      <c r="U34" s="12"/>
      <c r="V34" s="12"/>
      <c r="W34" s="12"/>
      <c r="X34" s="12"/>
      <c r="Y34" s="12"/>
      <c r="Z34" s="12"/>
      <c r="AA34" s="80"/>
    </row>
    <row r="35" spans="1:27" ht="99" customHeight="1" x14ac:dyDescent="0.25">
      <c r="A35" s="69" t="s">
        <v>45</v>
      </c>
      <c r="B35" s="193" t="s">
        <v>303</v>
      </c>
      <c r="C35" s="8" t="s">
        <v>195</v>
      </c>
      <c r="D35" s="8" t="s">
        <v>202</v>
      </c>
      <c r="E35" s="12">
        <v>7.34</v>
      </c>
      <c r="F35" s="12"/>
      <c r="G35" s="97">
        <v>33.380000000000003</v>
      </c>
      <c r="H35" s="47"/>
      <c r="I35" s="8">
        <v>2020</v>
      </c>
      <c r="J35" s="8">
        <v>2024</v>
      </c>
      <c r="K35" s="12"/>
      <c r="L35" s="12"/>
      <c r="M35" s="8"/>
      <c r="N35" s="12"/>
      <c r="O35" s="12"/>
      <c r="P35" s="12"/>
      <c r="Q35" s="7">
        <f>'П.1.1-2020-2024 '!V81</f>
        <v>161.25533371</v>
      </c>
      <c r="R35" s="12"/>
      <c r="S35" s="12"/>
      <c r="T35" s="12"/>
      <c r="U35" s="12"/>
      <c r="V35" s="12"/>
      <c r="W35" s="12"/>
      <c r="X35" s="12"/>
      <c r="Y35" s="12"/>
      <c r="Z35" s="12"/>
      <c r="AA35" s="80"/>
    </row>
    <row r="36" spans="1:27" ht="72" customHeight="1" x14ac:dyDescent="0.25">
      <c r="A36" s="69" t="s">
        <v>46</v>
      </c>
      <c r="B36" s="9" t="s">
        <v>106</v>
      </c>
      <c r="C36" s="8" t="s">
        <v>195</v>
      </c>
      <c r="D36" s="8" t="s">
        <v>200</v>
      </c>
      <c r="E36" s="12">
        <v>6.2</v>
      </c>
      <c r="F36" s="12"/>
      <c r="G36" s="97">
        <v>5.7</v>
      </c>
      <c r="H36" s="47"/>
      <c r="I36" s="8">
        <v>2020</v>
      </c>
      <c r="J36" s="8">
        <v>2024</v>
      </c>
      <c r="K36" s="12"/>
      <c r="L36" s="12"/>
      <c r="M36" s="8"/>
      <c r="N36" s="12"/>
      <c r="O36" s="12"/>
      <c r="P36" s="12"/>
      <c r="Q36" s="7">
        <f>'П.1.1-2020-2024 '!V92</f>
        <v>31.077098918100006</v>
      </c>
      <c r="R36" s="12"/>
      <c r="S36" s="12"/>
      <c r="T36" s="12"/>
      <c r="U36" s="12"/>
      <c r="V36" s="12"/>
      <c r="W36" s="12"/>
      <c r="X36" s="12"/>
      <c r="Y36" s="12"/>
      <c r="Z36" s="12"/>
      <c r="AA36" s="80"/>
    </row>
    <row r="37" spans="1:27" ht="55.5" customHeight="1" x14ac:dyDescent="0.25">
      <c r="A37" s="69" t="s">
        <v>47</v>
      </c>
      <c r="B37" s="9" t="s">
        <v>50</v>
      </c>
      <c r="C37" s="8" t="s">
        <v>195</v>
      </c>
      <c r="D37" s="8" t="s">
        <v>196</v>
      </c>
      <c r="E37" s="12">
        <v>3.95</v>
      </c>
      <c r="F37" s="12"/>
      <c r="G37" s="97">
        <v>10.85</v>
      </c>
      <c r="H37" s="47"/>
      <c r="I37" s="8">
        <v>2020</v>
      </c>
      <c r="J37" s="8">
        <v>2024</v>
      </c>
      <c r="K37" s="12"/>
      <c r="L37" s="12"/>
      <c r="M37" s="8"/>
      <c r="N37" s="12"/>
      <c r="O37" s="12"/>
      <c r="P37" s="12"/>
      <c r="Q37" s="7">
        <f>'П.1.1-2020-2024 '!V97</f>
        <v>33.242553826019204</v>
      </c>
      <c r="R37" s="12"/>
      <c r="S37" s="12"/>
      <c r="T37" s="12"/>
      <c r="U37" s="12"/>
      <c r="V37" s="12"/>
      <c r="W37" s="12"/>
      <c r="X37" s="12"/>
      <c r="Y37" s="12"/>
      <c r="Z37" s="12"/>
      <c r="AA37" s="80"/>
    </row>
    <row r="38" spans="1:27" ht="63" customHeight="1" x14ac:dyDescent="0.25">
      <c r="A38" s="69" t="s">
        <v>49</v>
      </c>
      <c r="B38" s="9" t="s">
        <v>94</v>
      </c>
      <c r="C38" s="8" t="s">
        <v>195</v>
      </c>
      <c r="D38" s="8" t="s">
        <v>203</v>
      </c>
      <c r="E38" s="12">
        <v>3.68</v>
      </c>
      <c r="F38" s="12"/>
      <c r="G38" s="97">
        <v>28.74</v>
      </c>
      <c r="H38" s="47"/>
      <c r="I38" s="8">
        <v>2020</v>
      </c>
      <c r="J38" s="8">
        <v>2024</v>
      </c>
      <c r="K38" s="12"/>
      <c r="L38" s="12"/>
      <c r="M38" s="8"/>
      <c r="N38" s="8"/>
      <c r="O38" s="12"/>
      <c r="P38" s="12"/>
      <c r="Q38" s="7">
        <f>'П.1.1-2020-2024 '!V100</f>
        <v>137.38764337480001</v>
      </c>
      <c r="R38" s="12"/>
      <c r="S38" s="12"/>
      <c r="T38" s="12"/>
      <c r="U38" s="12"/>
      <c r="V38" s="12"/>
      <c r="W38" s="12"/>
      <c r="X38" s="12"/>
      <c r="Y38" s="12"/>
      <c r="Z38" s="12"/>
      <c r="AA38" s="80"/>
    </row>
    <row r="39" spans="1:27" s="1" customFormat="1" ht="60.75" customHeight="1" x14ac:dyDescent="0.25">
      <c r="A39" s="69" t="s">
        <v>53</v>
      </c>
      <c r="B39" s="9" t="s">
        <v>51</v>
      </c>
      <c r="C39" s="8" t="s">
        <v>195</v>
      </c>
      <c r="D39" s="8" t="s">
        <v>204</v>
      </c>
      <c r="E39" s="12">
        <v>3.36</v>
      </c>
      <c r="F39" s="12"/>
      <c r="G39" s="97">
        <v>10.87</v>
      </c>
      <c r="H39" s="47"/>
      <c r="I39" s="8">
        <v>2020</v>
      </c>
      <c r="J39" s="8">
        <v>2024</v>
      </c>
      <c r="K39" s="12"/>
      <c r="L39" s="12"/>
      <c r="M39" s="8"/>
      <c r="N39" s="8"/>
      <c r="O39" s="12"/>
      <c r="P39" s="12"/>
      <c r="Q39" s="7">
        <f>'П.1.1-2020-2024 '!V113</f>
        <v>35.184874813651206</v>
      </c>
      <c r="R39" s="12"/>
      <c r="S39" s="12"/>
      <c r="T39" s="12"/>
      <c r="U39" s="12"/>
      <c r="V39" s="12"/>
      <c r="W39" s="12"/>
      <c r="X39" s="12"/>
      <c r="Y39" s="12"/>
      <c r="Z39" s="12"/>
      <c r="AA39" s="80"/>
    </row>
    <row r="40" spans="1:27" s="1" customFormat="1" ht="51" customHeight="1" x14ac:dyDescent="0.25">
      <c r="A40" s="69" t="s">
        <v>54</v>
      </c>
      <c r="B40" s="9" t="s">
        <v>52</v>
      </c>
      <c r="C40" s="8" t="s">
        <v>195</v>
      </c>
      <c r="D40" s="8" t="s">
        <v>198</v>
      </c>
      <c r="E40" s="12">
        <v>2.23</v>
      </c>
      <c r="F40" s="12"/>
      <c r="G40" s="97">
        <v>12.33</v>
      </c>
      <c r="H40" s="47"/>
      <c r="I40" s="8">
        <v>2020</v>
      </c>
      <c r="J40" s="8">
        <v>2024</v>
      </c>
      <c r="K40" s="12"/>
      <c r="L40" s="12"/>
      <c r="M40" s="8"/>
      <c r="N40" s="8"/>
      <c r="O40" s="12"/>
      <c r="P40" s="12"/>
      <c r="Q40" s="7">
        <f>'П.1.1-2020-2024 '!V118</f>
        <v>39.182494134952009</v>
      </c>
      <c r="R40" s="12"/>
      <c r="S40" s="12"/>
      <c r="T40" s="12"/>
      <c r="U40" s="12"/>
      <c r="V40" s="12"/>
      <c r="W40" s="12"/>
      <c r="X40" s="12"/>
      <c r="Y40" s="12"/>
      <c r="Z40" s="12"/>
      <c r="AA40" s="80"/>
    </row>
    <row r="41" spans="1:27" s="1" customFormat="1" ht="57.75" customHeight="1" x14ac:dyDescent="0.25">
      <c r="A41" s="69" t="s">
        <v>56</v>
      </c>
      <c r="B41" s="9" t="s">
        <v>55</v>
      </c>
      <c r="C41" s="8" t="s">
        <v>195</v>
      </c>
      <c r="D41" s="8" t="s">
        <v>196</v>
      </c>
      <c r="E41" s="12">
        <v>8.9700000000000006</v>
      </c>
      <c r="F41" s="12"/>
      <c r="G41" s="97">
        <v>15.59</v>
      </c>
      <c r="H41" s="47"/>
      <c r="I41" s="8">
        <v>2020</v>
      </c>
      <c r="J41" s="8">
        <v>2024</v>
      </c>
      <c r="K41" s="12"/>
      <c r="L41" s="12"/>
      <c r="M41" s="8"/>
      <c r="N41" s="8"/>
      <c r="O41" s="12"/>
      <c r="P41" s="12"/>
      <c r="Q41" s="7">
        <f>'П.1.1-2020-2024 '!V122</f>
        <v>70.56754042378401</v>
      </c>
      <c r="R41" s="12"/>
      <c r="S41" s="12"/>
      <c r="T41" s="12"/>
      <c r="U41" s="12"/>
      <c r="V41" s="12"/>
      <c r="W41" s="12"/>
      <c r="X41" s="12"/>
      <c r="Y41" s="12"/>
      <c r="Z41" s="12"/>
      <c r="AA41" s="80"/>
    </row>
    <row r="42" spans="1:27" s="1" customFormat="1" ht="64.900000000000006" customHeight="1" x14ac:dyDescent="0.25">
      <c r="A42" s="69" t="s">
        <v>57</v>
      </c>
      <c r="B42" s="9" t="s">
        <v>135</v>
      </c>
      <c r="C42" s="8" t="s">
        <v>195</v>
      </c>
      <c r="D42" s="8" t="s">
        <v>196</v>
      </c>
      <c r="E42" s="12">
        <v>12.6</v>
      </c>
      <c r="F42" s="12"/>
      <c r="G42" s="97">
        <f>2*0.4</f>
        <v>0.8</v>
      </c>
      <c r="H42" s="47"/>
      <c r="I42" s="8">
        <v>2019</v>
      </c>
      <c r="J42" s="8">
        <v>2031</v>
      </c>
      <c r="K42" s="12"/>
      <c r="L42" s="12"/>
      <c r="M42" s="8"/>
      <c r="N42" s="8"/>
      <c r="O42" s="12"/>
      <c r="P42" s="12"/>
      <c r="Q42" s="7">
        <v>483.11882000000003</v>
      </c>
      <c r="R42" s="12"/>
      <c r="S42" s="12"/>
      <c r="T42" s="12"/>
      <c r="U42" s="12"/>
      <c r="V42" s="12"/>
      <c r="W42" s="12"/>
      <c r="X42" s="12"/>
      <c r="Y42" s="12"/>
      <c r="Z42" s="12"/>
      <c r="AA42" s="80"/>
    </row>
    <row r="43" spans="1:27" s="1" customFormat="1" ht="60.75" customHeight="1" x14ac:dyDescent="0.25">
      <c r="A43" s="69" t="s">
        <v>222</v>
      </c>
      <c r="B43" s="9" t="s">
        <v>223</v>
      </c>
      <c r="C43" s="8" t="s">
        <v>195</v>
      </c>
      <c r="D43" s="8" t="s">
        <v>233</v>
      </c>
      <c r="E43" s="12"/>
      <c r="F43" s="12"/>
      <c r="G43" s="97">
        <v>3.55</v>
      </c>
      <c r="H43" s="47"/>
      <c r="I43" s="8">
        <v>2022</v>
      </c>
      <c r="J43" s="8">
        <v>2022</v>
      </c>
      <c r="K43" s="12"/>
      <c r="L43" s="12"/>
      <c r="M43" s="8"/>
      <c r="N43" s="8"/>
      <c r="O43" s="12"/>
      <c r="P43" s="12"/>
      <c r="Q43" s="7">
        <f>'П.1.1-2020-2024 '!V134</f>
        <v>7.5810000000000004</v>
      </c>
      <c r="R43" s="12"/>
      <c r="S43" s="12"/>
      <c r="T43" s="12"/>
      <c r="U43" s="12"/>
      <c r="V43" s="12"/>
      <c r="W43" s="12"/>
      <c r="X43" s="12"/>
      <c r="Y43" s="12"/>
      <c r="Z43" s="12"/>
      <c r="AA43" s="80"/>
    </row>
    <row r="44" spans="1:27" ht="51.75" customHeight="1" x14ac:dyDescent="0.25">
      <c r="A44" s="69" t="s">
        <v>58</v>
      </c>
      <c r="B44" s="9" t="s">
        <v>130</v>
      </c>
      <c r="C44" s="8" t="s">
        <v>195</v>
      </c>
      <c r="D44" s="8" t="s">
        <v>214</v>
      </c>
      <c r="E44" s="12">
        <v>8</v>
      </c>
      <c r="F44" s="12"/>
      <c r="G44" s="97">
        <f>0.35*2</f>
        <v>0.7</v>
      </c>
      <c r="H44" s="47"/>
      <c r="I44" s="8">
        <v>2020</v>
      </c>
      <c r="J44" s="8">
        <v>2023</v>
      </c>
      <c r="K44" s="12"/>
      <c r="L44" s="12"/>
      <c r="M44" s="8"/>
      <c r="N44" s="8"/>
      <c r="O44" s="12"/>
      <c r="P44" s="12"/>
      <c r="Q44" s="7">
        <f>'П.1.1-2020-2024 '!V135</f>
        <v>200.04235581249998</v>
      </c>
      <c r="R44" s="12"/>
      <c r="S44" s="12"/>
      <c r="T44" s="12"/>
      <c r="U44" s="12"/>
      <c r="V44" s="12"/>
      <c r="W44" s="12"/>
      <c r="X44" s="12"/>
      <c r="Y44" s="12"/>
      <c r="Z44" s="12"/>
      <c r="AA44" s="80"/>
    </row>
    <row r="45" spans="1:27" ht="68.25" customHeight="1" x14ac:dyDescent="0.25">
      <c r="A45" s="69" t="s">
        <v>127</v>
      </c>
      <c r="B45" s="9" t="s">
        <v>236</v>
      </c>
      <c r="C45" s="8" t="s">
        <v>195</v>
      </c>
      <c r="D45" s="8" t="s">
        <v>215</v>
      </c>
      <c r="E45" s="12">
        <v>6.36</v>
      </c>
      <c r="F45" s="12"/>
      <c r="G45" s="97">
        <v>36.44</v>
      </c>
      <c r="H45" s="12"/>
      <c r="I45" s="8">
        <v>2020</v>
      </c>
      <c r="J45" s="8">
        <v>2024</v>
      </c>
      <c r="K45" s="12"/>
      <c r="L45" s="12"/>
      <c r="M45" s="8"/>
      <c r="N45" s="8"/>
      <c r="O45" s="12"/>
      <c r="P45" s="12"/>
      <c r="Q45" s="7">
        <f>'П.1.1-2020-2024 '!V136</f>
        <v>139.30486944955319</v>
      </c>
      <c r="R45" s="12"/>
      <c r="S45" s="12"/>
      <c r="T45" s="12"/>
      <c r="U45" s="12"/>
      <c r="V45" s="12"/>
      <c r="W45" s="12"/>
      <c r="X45" s="12"/>
      <c r="Y45" s="12"/>
      <c r="Z45" s="12"/>
      <c r="AA45" s="80"/>
    </row>
    <row r="46" spans="1:27" ht="74.25" customHeight="1" x14ac:dyDescent="0.25">
      <c r="A46" s="69" t="s">
        <v>128</v>
      </c>
      <c r="B46" s="9" t="s">
        <v>229</v>
      </c>
      <c r="C46" s="8" t="s">
        <v>195</v>
      </c>
      <c r="D46" s="8" t="s">
        <v>216</v>
      </c>
      <c r="E46" s="12">
        <v>2.8</v>
      </c>
      <c r="F46" s="12"/>
      <c r="G46" s="97">
        <v>7.4</v>
      </c>
      <c r="H46" s="12"/>
      <c r="I46" s="8">
        <v>2020</v>
      </c>
      <c r="J46" s="8">
        <v>2021</v>
      </c>
      <c r="K46" s="12"/>
      <c r="L46" s="12"/>
      <c r="M46" s="8"/>
      <c r="N46" s="8"/>
      <c r="O46" s="12"/>
      <c r="P46" s="12"/>
      <c r="Q46" s="7">
        <f>'П.1.1-2020-2024 '!V143</f>
        <v>45.958545549999997</v>
      </c>
      <c r="R46" s="12"/>
      <c r="S46" s="12"/>
      <c r="T46" s="12"/>
      <c r="U46" s="12"/>
      <c r="V46" s="12"/>
      <c r="W46" s="12"/>
      <c r="X46" s="12"/>
      <c r="Y46" s="12"/>
      <c r="Z46" s="12"/>
      <c r="AA46" s="80"/>
    </row>
    <row r="47" spans="1:27" ht="67.5" customHeight="1" x14ac:dyDescent="0.25">
      <c r="A47" s="69" t="s">
        <v>129</v>
      </c>
      <c r="B47" s="9" t="s">
        <v>363</v>
      </c>
      <c r="C47" s="8" t="s">
        <v>195</v>
      </c>
      <c r="D47" s="8" t="s">
        <v>232</v>
      </c>
      <c r="E47" s="12">
        <v>3.62</v>
      </c>
      <c r="F47" s="12"/>
      <c r="G47" s="97">
        <v>14.94</v>
      </c>
      <c r="H47" s="12"/>
      <c r="I47" s="8">
        <v>2020</v>
      </c>
      <c r="J47" s="8">
        <v>2024</v>
      </c>
      <c r="K47" s="12"/>
      <c r="L47" s="12"/>
      <c r="M47" s="8"/>
      <c r="N47" s="8"/>
      <c r="O47" s="12"/>
      <c r="P47" s="12"/>
      <c r="Q47" s="7">
        <f>'П.1.1-2020-2024 '!V144</f>
        <v>48.11025661</v>
      </c>
      <c r="R47" s="12"/>
      <c r="S47" s="12"/>
      <c r="T47" s="12"/>
      <c r="U47" s="12"/>
      <c r="V47" s="12"/>
      <c r="W47" s="12"/>
      <c r="X47" s="12"/>
      <c r="Y47" s="12"/>
      <c r="Z47" s="12"/>
      <c r="AA47" s="80"/>
    </row>
    <row r="48" spans="1:27" ht="107.25" customHeight="1" x14ac:dyDescent="0.25">
      <c r="A48" s="102" t="s">
        <v>393</v>
      </c>
      <c r="B48" s="59" t="str">
        <f>'П.1.1-2020-2024 '!B147</f>
        <v>Строительство электрических сетей в целях обеспечения надёжного и качественного электроснабжения объектов водозабора в г. Нижнеудинске Иркутской области</v>
      </c>
      <c r="C48" s="8" t="s">
        <v>195</v>
      </c>
      <c r="D48" s="8" t="s">
        <v>395</v>
      </c>
      <c r="E48" s="12"/>
      <c r="F48" s="12"/>
      <c r="G48" s="97"/>
      <c r="H48" s="12"/>
      <c r="I48" s="8">
        <v>2023</v>
      </c>
      <c r="J48" s="8">
        <v>2025</v>
      </c>
      <c r="K48" s="12"/>
      <c r="L48" s="12"/>
      <c r="M48" s="8"/>
      <c r="N48" s="8"/>
      <c r="O48" s="12"/>
      <c r="P48" s="12"/>
      <c r="Q48" s="7">
        <f>35+123.008233</f>
        <v>158.00823300000002</v>
      </c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1:19" ht="13.5" customHeight="1" x14ac:dyDescent="0.35">
      <c r="G49" s="194"/>
      <c r="I49" s="195"/>
      <c r="J49" s="195"/>
      <c r="O49" s="28"/>
      <c r="P49" s="28"/>
      <c r="Q49" s="28"/>
      <c r="R49" s="28"/>
      <c r="S49" s="29"/>
    </row>
    <row r="50" spans="1:19" s="10" customFormat="1" x14ac:dyDescent="0.25">
      <c r="A50" s="22" t="s">
        <v>65</v>
      </c>
      <c r="B50" s="27" t="s">
        <v>205</v>
      </c>
      <c r="G50" s="196"/>
      <c r="I50" s="195"/>
      <c r="J50" s="195"/>
      <c r="Q50" s="197"/>
    </row>
    <row r="51" spans="1:19" s="10" customFormat="1" x14ac:dyDescent="0.25">
      <c r="B51" s="198" t="s">
        <v>206</v>
      </c>
      <c r="G51" s="199"/>
      <c r="I51" s="195"/>
      <c r="J51" s="195"/>
    </row>
    <row r="52" spans="1:19" s="10" customFormat="1" x14ac:dyDescent="0.25">
      <c r="B52" s="198" t="s">
        <v>207</v>
      </c>
      <c r="I52" s="195"/>
      <c r="J52" s="195"/>
    </row>
    <row r="53" spans="1:19" s="11" customFormat="1" x14ac:dyDescent="0.25">
      <c r="B53" s="198" t="s">
        <v>208</v>
      </c>
      <c r="I53" s="195"/>
      <c r="J53" s="195"/>
    </row>
    <row r="54" spans="1:19" s="11" customFormat="1" x14ac:dyDescent="0.25">
      <c r="B54" s="198" t="s">
        <v>209</v>
      </c>
    </row>
    <row r="55" spans="1:19" x14ac:dyDescent="0.25">
      <c r="A55" s="200" t="s">
        <v>66</v>
      </c>
      <c r="B55" s="27" t="s">
        <v>210</v>
      </c>
    </row>
    <row r="56" spans="1:19" x14ac:dyDescent="0.25">
      <c r="A56" s="200" t="s">
        <v>67</v>
      </c>
      <c r="B56" s="27" t="s">
        <v>211</v>
      </c>
    </row>
    <row r="57" spans="1:19" x14ac:dyDescent="0.25">
      <c r="A57" s="200" t="s">
        <v>71</v>
      </c>
      <c r="B57" s="27" t="s">
        <v>212</v>
      </c>
    </row>
    <row r="59" spans="1:19" x14ac:dyDescent="0.25">
      <c r="E59" s="204"/>
      <c r="F59" s="204"/>
      <c r="G59" s="204"/>
      <c r="H59" s="204"/>
    </row>
    <row r="60" spans="1:19" x14ac:dyDescent="0.25">
      <c r="E60" s="204">
        <f>SUM(E17:E48)</f>
        <v>206.17000000000002</v>
      </c>
      <c r="F60" s="204"/>
      <c r="G60" s="205">
        <f>SUM(G17:G49)</f>
        <v>307.32</v>
      </c>
      <c r="H60" s="204"/>
      <c r="I60" s="203"/>
      <c r="Q60" s="206">
        <f>SUM(Q17:Q48)-Q21+8.8-Q34+94.341-Q42+6.7-Q48+1.449</f>
        <v>2168.7645908364921</v>
      </c>
    </row>
    <row r="61" spans="1:19" x14ac:dyDescent="0.25">
      <c r="E61" s="204">
        <f>SUM(E17:E30)</f>
        <v>105.06</v>
      </c>
      <c r="F61" s="204"/>
      <c r="G61" s="204">
        <f>SUM(G17:G30)</f>
        <v>78.83</v>
      </c>
      <c r="H61" s="204"/>
      <c r="I61" s="203"/>
    </row>
    <row r="62" spans="1:19" x14ac:dyDescent="0.25">
      <c r="E62" s="204">
        <f>SUM(E32:E48)</f>
        <v>101.11</v>
      </c>
      <c r="F62" s="204"/>
      <c r="G62" s="204">
        <f>SUM(G32:G48)</f>
        <v>228.49000000000004</v>
      </c>
      <c r="H62" s="204"/>
      <c r="I62" s="203"/>
    </row>
    <row r="63" spans="1:19" x14ac:dyDescent="0.25">
      <c r="E63" s="204"/>
      <c r="F63" s="204"/>
      <c r="G63" s="204"/>
      <c r="H63" s="204"/>
      <c r="I63" s="203"/>
    </row>
    <row r="64" spans="1:19" x14ac:dyDescent="0.25">
      <c r="E64" s="204"/>
      <c r="F64" s="204"/>
      <c r="G64" s="204"/>
      <c r="H64" s="204"/>
      <c r="I64" s="202"/>
    </row>
    <row r="65" spans="5:17" x14ac:dyDescent="0.25">
      <c r="E65" s="204"/>
      <c r="F65" s="204"/>
      <c r="G65" s="204"/>
      <c r="H65" s="204"/>
    </row>
    <row r="69" spans="5:17" x14ac:dyDescent="0.25">
      <c r="E69" s="201"/>
      <c r="G69" s="201"/>
    </row>
    <row r="70" spans="5:17" x14ac:dyDescent="0.25">
      <c r="Q70" s="201"/>
    </row>
    <row r="71" spans="5:17" x14ac:dyDescent="0.25">
      <c r="E71" s="201"/>
      <c r="G71" s="201"/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5:AA5"/>
    <mergeCell ref="X2:Z2"/>
    <mergeCell ref="X3:Z3"/>
    <mergeCell ref="X4:Z4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honeticPr fontId="8" type="noConversion"/>
  <printOptions horizontalCentered="1"/>
  <pageMargins left="0.19685039370078741" right="0.19685039370078741" top="0.39370078740157483" bottom="0.19685039370078741" header="0" footer="0"/>
  <pageSetup paperSize="9" scale="34" fitToHeight="3" orientation="landscape" verticalDpi="180" r:id="rId1"/>
  <rowBreaks count="1" manualBreakCount="1">
    <brk id="24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П.1.1-2020-2024 </vt:lpstr>
      <vt:lpstr>П.1.3</vt:lpstr>
      <vt:lpstr>П.2.2</vt:lpstr>
      <vt:lpstr>'П.1.1-2020-2024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2024-08-27T07:15:30Z</dcterms:modified>
</cp:coreProperties>
</file>